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N:\°2024\LILLE GENERALISTE\PAIE\5 - Mai\"/>
    </mc:Choice>
  </mc:AlternateContent>
  <xr:revisionPtr revIDLastSave="0" documentId="13_ncr:1_{55AC5762-5062-42E0-95A1-DEAB25430A8A}" xr6:coauthVersionLast="47" xr6:coauthVersionMax="47" xr10:uidLastSave="{00000000-0000-0000-0000-000000000000}"/>
  <bookViews>
    <workbookView xWindow="-28920" yWindow="-120" windowWidth="29040" windowHeight="15840" tabRatio="953" activeTab="1" xr2:uid="{00000000-000D-0000-FFFF-FFFF00000000}"/>
  </bookViews>
  <sheets>
    <sheet name="Feuil1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B11" i="4"/>
  <c r="B39" i="4"/>
  <c r="B37" i="4"/>
  <c r="B35" i="4"/>
  <c r="I30" i="4"/>
  <c r="B29" i="4"/>
  <c r="C27" i="4" s="1"/>
  <c r="D27" i="4" s="1"/>
  <c r="E27" i="4" s="1"/>
  <c r="F27" i="4" s="1"/>
  <c r="G27" i="4" s="1"/>
  <c r="B31" i="4" s="1"/>
  <c r="I28" i="4"/>
  <c r="I26" i="4"/>
  <c r="B26" i="4"/>
  <c r="C20" i="4"/>
  <c r="B19" i="4"/>
  <c r="B18" i="4"/>
  <c r="B16" i="4"/>
  <c r="J11" i="4"/>
  <c r="D11" i="4"/>
  <c r="D12" i="4" s="1"/>
  <c r="I10" i="4"/>
  <c r="B10" i="4"/>
  <c r="B38" i="4" s="1"/>
  <c r="I9" i="4"/>
  <c r="I7" i="4"/>
  <c r="B7" i="4"/>
  <c r="C36" i="4" l="1"/>
  <c r="D36" i="4" s="1"/>
  <c r="E36" i="4" s="1"/>
  <c r="F36" i="4" s="1"/>
  <c r="G36" i="4" s="1"/>
  <c r="B40" i="4" s="1"/>
  <c r="D13" i="4"/>
  <c r="C8" i="4" s="1"/>
  <c r="D8" i="4" s="1"/>
  <c r="E8" i="4" s="1"/>
  <c r="F8" i="4" s="1"/>
  <c r="G8" i="4" s="1"/>
  <c r="B12" i="4" s="1"/>
  <c r="K11" i="4"/>
  <c r="D20" i="4"/>
  <c r="I29" i="4"/>
  <c r="J27" i="4" s="1"/>
  <c r="K27" i="4" s="1"/>
  <c r="L27" i="4" s="1"/>
  <c r="M27" i="4" s="1"/>
  <c r="N27" i="4" s="1"/>
  <c r="I31" i="4" s="1"/>
  <c r="L35" i="4" l="1"/>
  <c r="K12" i="4"/>
  <c r="K13" i="4" s="1"/>
  <c r="I11" i="4" s="1"/>
  <c r="J8" i="4" s="1"/>
  <c r="K8" i="4" s="1"/>
  <c r="L8" i="4" s="1"/>
  <c r="M8" i="4" s="1"/>
  <c r="N8" i="4" s="1"/>
  <c r="I12" i="4" s="1"/>
  <c r="D21" i="4"/>
  <c r="D22" i="4" s="1"/>
  <c r="B20" i="4" s="1"/>
  <c r="C17" i="4" s="1"/>
  <c r="D17" i="4" s="1"/>
  <c r="E17" i="4" s="1"/>
  <c r="F17" i="4" s="1"/>
  <c r="G17" i="4" s="1"/>
  <c r="B21" i="4" s="1"/>
  <c r="L16" i="4" s="1"/>
  <c r="B40" i="10" l="1"/>
  <c r="B37" i="10"/>
  <c r="A37" i="10"/>
  <c r="B33" i="10"/>
  <c r="B30" i="10"/>
  <c r="B27" i="10"/>
  <c r="B25" i="10"/>
  <c r="B24" i="10"/>
  <c r="B23" i="10"/>
  <c r="B22" i="10"/>
  <c r="B21" i="10"/>
  <c r="B19" i="10"/>
  <c r="B18" i="10"/>
  <c r="B17" i="10"/>
  <c r="B13" i="10"/>
  <c r="B12" i="10"/>
  <c r="B34" i="10" s="1"/>
  <c r="B11" i="10"/>
  <c r="B10" i="10"/>
  <c r="B9" i="10"/>
  <c r="B32" i="10" s="1"/>
  <c r="B8" i="10"/>
  <c r="B7" i="10"/>
  <c r="C16" i="9"/>
  <c r="C13" i="9"/>
  <c r="C12" i="9"/>
  <c r="C9" i="9"/>
  <c r="C8" i="9"/>
  <c r="C7" i="9"/>
  <c r="H6" i="9"/>
  <c r="C6" i="9"/>
  <c r="C11" i="9" s="1"/>
  <c r="H5" i="9"/>
  <c r="C5" i="9"/>
  <c r="H4" i="9"/>
  <c r="C4" i="9"/>
  <c r="H3" i="9"/>
  <c r="C3" i="9"/>
  <c r="H2" i="9"/>
  <c r="H7" i="9" s="1"/>
  <c r="C10" i="9" s="1"/>
  <c r="B7" i="8"/>
  <c r="G13" i="7"/>
  <c r="H12" i="7"/>
  <c r="H13" i="7" s="1"/>
  <c r="B8" i="7"/>
  <c r="E7" i="7"/>
  <c r="K4" i="7"/>
  <c r="B6" i="6"/>
  <c r="E14" i="5"/>
  <c r="B14" i="5"/>
  <c r="A12" i="5"/>
  <c r="E10" i="5"/>
  <c r="B10" i="5"/>
  <c r="A10" i="5"/>
  <c r="Q13" i="4"/>
  <c r="Q11" i="4"/>
  <c r="Q9" i="4"/>
  <c r="C15" i="9" s="1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B16" i="3"/>
  <c r="G13" i="3"/>
  <c r="D9" i="3"/>
  <c r="E9" i="3" s="1"/>
  <c r="I8" i="3" s="1"/>
  <c r="B9" i="3"/>
  <c r="B6" i="3"/>
  <c r="D6" i="3" s="1"/>
  <c r="B5" i="3"/>
  <c r="D5" i="3" s="1"/>
  <c r="B3" i="3"/>
  <c r="G2" i="3"/>
  <c r="B2" i="3"/>
  <c r="B4" i="3" s="1"/>
  <c r="G74" i="2"/>
  <c r="G70" i="2"/>
  <c r="G69" i="2"/>
  <c r="G68" i="2"/>
  <c r="G67" i="2"/>
  <c r="G66" i="2"/>
  <c r="B5" i="10" s="1"/>
  <c r="G63" i="2"/>
  <c r="G62" i="2"/>
  <c r="G58" i="2"/>
  <c r="G57" i="2"/>
  <c r="G53" i="2"/>
  <c r="G52" i="2"/>
  <c r="G51" i="2"/>
  <c r="G50" i="2"/>
  <c r="B2" i="10" s="1"/>
  <c r="G49" i="2"/>
  <c r="B1" i="10" s="1"/>
  <c r="G46" i="2"/>
  <c r="G40" i="2"/>
  <c r="B6" i="10" s="1"/>
  <c r="C12" i="1"/>
  <c r="C8" i="1"/>
  <c r="E2" i="3" l="1"/>
  <c r="B3" i="10"/>
  <c r="B29" i="10"/>
  <c r="B31" i="10" s="1"/>
  <c r="B39" i="10" s="1"/>
  <c r="B4" i="10"/>
  <c r="B25" i="3"/>
  <c r="B8" i="3"/>
  <c r="B15" i="3"/>
  <c r="B17" i="3" s="1"/>
  <c r="Q7" i="4"/>
  <c r="B12" i="5"/>
  <c r="B15" i="10"/>
  <c r="D8" i="3" l="1"/>
  <c r="E8" i="3" s="1"/>
  <c r="G8" i="3" s="1"/>
  <c r="C14" i="9" s="1"/>
  <c r="B12" i="3"/>
  <c r="D12" i="3" s="1"/>
  <c r="E13" i="3" s="1"/>
</calcChain>
</file>

<file path=xl/sharedStrings.xml><?xml version="1.0" encoding="utf-8"?>
<sst xmlns="http://schemas.openxmlformats.org/spreadsheetml/2006/main" count="455" uniqueCount="377">
  <si>
    <t>Calcul paie anticipé</t>
  </si>
  <si>
    <t xml:space="preserve">Date </t>
  </si>
  <si>
    <t>Dernier rh</t>
  </si>
  <si>
    <t xml:space="preserve">Etat des marges </t>
  </si>
  <si>
    <t>Ecart</t>
  </si>
  <si>
    <t>- heures payées</t>
  </si>
  <si>
    <t>- heures facturées</t>
  </si>
  <si>
    <t>JMAT heures travaillées</t>
  </si>
  <si>
    <t>JCOT Rubrique 3601</t>
  </si>
  <si>
    <t xml:space="preserve">JRUB </t>
  </si>
  <si>
    <t>TACHE A EFFECTUER</t>
  </si>
  <si>
    <t>CHEMIN</t>
  </si>
  <si>
    <t>A REMPLIR</t>
  </si>
  <si>
    <t>Imprimer RH Manquants</t>
  </si>
  <si>
    <t>TEMPO Heures -&gt; Liste des relevés manquants</t>
  </si>
  <si>
    <t>OK</t>
  </si>
  <si>
    <t>Vérifier 1er onglet contrôles importants</t>
  </si>
  <si>
    <t>Tableau des IFM à ne pas verser</t>
  </si>
  <si>
    <t>Voir dans le dossier agence (O)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</si>
  <si>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</si>
  <si>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</si>
  <si>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</si>
  <si>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</si>
  <si>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</si>
  <si>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</si>
  <si>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</si>
  <si>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</si>
  <si>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</si>
  <si>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</si>
  <si>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</si>
  <si>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</si>
  <si>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</si>
  <si>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</si>
  <si>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</si>
  <si>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</si>
  <si>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</si>
  <si>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</si>
  <si>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</si>
  <si>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</si>
  <si>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</si>
  <si>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</si>
  <si>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</si>
  <si>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</si>
  <si>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</si>
  <si>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</si>
  <si>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</si>
  <si>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</si>
  <si>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</si>
  <si>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</si>
  <si>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</si>
  <si>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</si>
  <si>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</si>
  <si>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</si>
  <si>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</si>
  <si>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</si>
  <si>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</si>
  <si>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</si>
  <si>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</si>
  <si>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</si>
  <si>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</si>
  <si>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</si>
  <si>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</si>
  <si>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</si>
  <si>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Calcul auto paie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</si>
  <si>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</si>
  <si>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</si>
  <si>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</si>
  <si>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</si>
  <si>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</si>
  <si>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</si>
  <si>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</si>
  <si>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</si>
  <si>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</si>
  <si>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</si>
  <si>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</si>
  <si>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</si>
  <si>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</si>
  <si>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</si>
  <si>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</si>
  <si>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</si>
  <si>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</si>
  <si>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</si>
  <si>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</si>
  <si>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</si>
  <si>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</si>
  <si>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</si>
  <si>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</si>
  <si>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</si>
  <si>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</si>
  <si>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</si>
  <si>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</si>
  <si>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</si>
  <si>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</si>
  <si>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</si>
  <si>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</si>
  <si>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</si>
  <si>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</si>
  <si>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</si>
  <si>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</si>
  <si>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</si>
  <si>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</si>
  <si>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</si>
  <si>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</si>
  <si>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</si>
  <si>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</si>
  <si>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</si>
  <si>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</si>
  <si>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</si>
  <si>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</si>
  <si>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</si>
  <si>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</si>
  <si>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</si>
  <si>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</si>
  <si>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</si>
  <si>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</si>
  <si>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</si>
  <si>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</si>
  <si>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</si>
  <si>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</si>
  <si>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</si>
  <si>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</si>
  <si>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</si>
  <si>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</si>
  <si>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</si>
  <si>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</si>
  <si>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</si>
  <si>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</si>
  <si>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</si>
  <si>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</si>
  <si>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</si>
  <si>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</si>
  <si>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</si>
  <si>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</si>
  <si>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</si>
  <si>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</si>
  <si>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</si>
  <si>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</si>
  <si>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</si>
  <si>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</si>
  <si>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</si>
  <si>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</si>
  <si>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</si>
  <si>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</si>
  <si>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</si>
  <si>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</si>
  <si>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</si>
  <si>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</si>
  <si>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</si>
  <si>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</si>
  <si>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</si>
  <si>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</si>
  <si>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</si>
  <si>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</si>
  <si>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</si>
  <si>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</si>
  <si>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</si>
  <si>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</si>
  <si>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</si>
  <si>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</si>
  <si>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</si>
  <si>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</si>
  <si>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</si>
  <si>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</si>
  <si>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</si>
  <si>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1175 base</t>
  </si>
  <si>
    <t>Heures VM</t>
  </si>
  <si>
    <t xml:space="preserve">Informations transfert de paie et DSN : </t>
  </si>
  <si>
    <t>1550 base</t>
  </si>
  <si>
    <t>Heures habillage déshabillage</t>
  </si>
  <si>
    <t>1500 base</t>
  </si>
  <si>
    <t>Heures Accident de travail</t>
  </si>
  <si>
    <t>1206 base</t>
  </si>
  <si>
    <t>Hrs férié non travaillé</t>
  </si>
  <si>
    <t>Reg heures</t>
  </si>
  <si>
    <t>1900 à payer</t>
  </si>
  <si>
    <t>IFM</t>
  </si>
  <si>
    <t>1910 à payer</t>
  </si>
  <si>
    <t>ICP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</si>
  <si>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</si>
  <si>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</si>
  <si>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</si>
  <si>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</si>
  <si>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</si>
  <si>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</si>
  <si>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</si>
  <si>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</si>
  <si>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</si>
  <si>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</si>
  <si>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</si>
  <si>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</si>
  <si>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</si>
  <si>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</si>
  <si>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</si>
  <si>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</si>
  <si>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</si>
  <si>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</si>
  <si>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</si>
  <si>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</si>
  <si>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</si>
  <si>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</si>
  <si>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</si>
  <si>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</si>
  <si>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</si>
  <si>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</si>
  <si>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</si>
  <si>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</si>
  <si>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Le RH n° 14280 du salarié 105382-LOMBE PALLE  SIMON a des heures travaillées au-delà de la durée légale journ. (10h.)</t>
  </si>
  <si>
    <t>Le RH n° 14333 du salarié 105382-LOMBE PALLE  SIMON a des heures travaillées au-delà de la durée légale journ. (10h.)</t>
  </si>
  <si>
    <t>Le RH n° 14337 du salarié 105382-LOMBE PALLE  SIMON a des heures travaillées au-delà de la durée légale journ. (10h.)</t>
  </si>
  <si>
    <t>Le RH n° 14395 du salarié 105382-LOMBE PALLE  SIMON a une durée hebdo. au-delà de la durée légale (48h.)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</si>
  <si>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</si>
  <si>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</si>
  <si>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</si>
  <si>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</si>
  <si>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</si>
  <si>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</si>
  <si>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</si>
  <si>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</si>
  <si>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</si>
  <si>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</si>
  <si>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</si>
  <si>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</si>
  <si>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</si>
  <si>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</si>
  <si>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</si>
  <si>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</si>
  <si>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</si>
  <si>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</si>
  <si>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</si>
  <si>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</si>
  <si>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</si>
  <si>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</si>
  <si>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</si>
  <si>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</si>
  <si>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</si>
  <si>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</si>
  <si>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</si>
  <si>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</si>
  <si>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</si>
  <si>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</si>
  <si>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</si>
  <si>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</si>
  <si>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</si>
  <si>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</si>
  <si>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</si>
  <si>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</si>
  <si>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</si>
  <si>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</si>
  <si>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</si>
  <si>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</si>
  <si>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</si>
  <si>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</si>
  <si>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</si>
  <si>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</si>
  <si>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</si>
  <si>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</si>
  <si>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</si>
  <si>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</si>
  <si>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</si>
  <si>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</si>
  <si>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</si>
  <si>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</si>
  <si>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</si>
  <si>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</si>
  <si>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</si>
  <si>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</si>
  <si>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</si>
  <si>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</si>
  <si>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</si>
  <si>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</si>
  <si>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</si>
  <si>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</si>
  <si>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</si>
  <si>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</si>
  <si>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</si>
  <si>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</si>
  <si>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</si>
  <si>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</si>
  <si>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</si>
  <si>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</si>
  <si>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</si>
  <si>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</si>
  <si>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</si>
  <si>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</si>
  <si>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</si>
  <si>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</si>
  <si>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</si>
  <si>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</si>
  <si>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</si>
  <si>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</si>
  <si>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</si>
  <si>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</si>
  <si>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</si>
  <si>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</si>
  <si>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</si>
  <si>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</si>
  <si>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</si>
  <si>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</si>
  <si>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</si>
  <si>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</si>
  <si>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</si>
  <si>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</si>
  <si>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</si>
  <si>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</si>
  <si>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</si>
  <si>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</si>
  <si>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</si>
  <si>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</si>
  <si>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</si>
  <si>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</si>
  <si>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</si>
  <si>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</si>
  <si>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</si>
  <si>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</si>
  <si>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</si>
  <si>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</si>
  <si>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</si>
  <si>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</si>
  <si>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</si>
  <si>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</si>
  <si>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</si>
  <si>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</si>
  <si>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</si>
  <si>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</si>
  <si>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</si>
  <si>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</si>
  <si>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</si>
  <si>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</si>
  <si>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Mauvaise formule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</si>
  <si>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</si>
  <si>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</si>
  <si>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</si>
  <si>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</si>
  <si>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</si>
  <si>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</si>
  <si>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</si>
  <si>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</si>
  <si>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</si>
  <si>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</si>
  <si>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</si>
  <si>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</si>
  <si>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</si>
  <si>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</si>
  <si>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</si>
  <si>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</si>
  <si>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</si>
  <si>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</si>
  <si>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</si>
  <si>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</si>
  <si>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</si>
  <si>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</si>
  <si>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</si>
  <si>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</si>
  <si>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</si>
  <si>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</si>
  <si>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</si>
  <si>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</si>
  <si>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</si>
  <si>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</si>
  <si>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</si>
  <si>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</si>
  <si>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</si>
  <si>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</si>
  <si>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</si>
  <si>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</si>
  <si>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</si>
  <si>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</si>
  <si>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</si>
  <si>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</si>
  <si>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</si>
  <si>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</si>
  <si>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</si>
  <si>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</si>
  <si>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AIDROUS</t>
  </si>
  <si>
    <t>AIT MESBAH</t>
  </si>
  <si>
    <t>59,4 non rempli</t>
  </si>
  <si>
    <t>non rempli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</si>
</sst>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"/>
    <numFmt numFmtId="165" formatCode="0.0000"/>
    <numFmt numFmtId="166" formatCode="_-* #,##0.00\ _€_-;\-* #,##0.00\ _€_-;_-* &quot;-&quot;??\ _€_-;_-@_-"/>
    <numFmt numFmtId="167" formatCode="#,##0.00\ &quot;h&quot;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2" fillId="0" borderId="0"/>
    <xf numFmtId="0" fontId="5" fillId="0" borderId="0">
      <alignment vertical="top"/>
      <protection locked="0"/>
    </xf>
    <xf numFmtId="0" fontId="12" fillId="0" borderId="0"/>
    <xf numFmtId="166" fontId="25" fillId="0" borderId="0"/>
    <xf numFmtId="0" fontId="33" fillId="0" borderId="0" applyNumberFormat="0" applyFont="0" applyFill="0" applyBorder="0" applyAlignment="0" applyProtection="0"/>
  </cellStyleXfs>
  <cellXfs count="290">
    <xf numFmtId="0" fontId="0" fillId="0" borderId="0" xfId="0"/>
    <xf numFmtId="4" fontId="0" fillId="25" borderId="3" xfId="0" applyNumberFormat="1" applyFill="1" applyBorder="1" applyAlignment="1">
      <alignment horizontal="center" vertical="center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2" fillId="0" borderId="0" xfId="3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1" fillId="0" borderId="0" xfId="0" applyNumberFormat="1" applyFont="1"/>
    <xf numFmtId="4" fontId="21" fillId="4" borderId="0" xfId="0" applyNumberFormat="1" applyFont="1" applyFill="1"/>
    <xf numFmtId="0" fontId="22" fillId="24" borderId="0" xfId="0" applyFont="1" applyFill="1"/>
    <xf numFmtId="4" fontId="23" fillId="24" borderId="0" xfId="0" applyNumberFormat="1" applyFont="1" applyFill="1"/>
    <xf numFmtId="0" fontId="12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4" applyNumberFormat="1" applyFont="1" applyFill="1" applyBorder="1" applyAlignment="1">
      <alignment vertical="center"/>
    </xf>
    <xf numFmtId="4" fontId="12" fillId="0" borderId="0" xfId="3" applyNumberFormat="1" applyAlignment="1">
      <alignment horizontal="left" vertical="center"/>
    </xf>
    <xf numFmtId="4" fontId="12" fillId="0" borderId="0" xfId="3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12" fillId="0" borderId="0" xfId="3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0" fillId="17" borderId="3" xfId="0" applyNumberFormat="1" applyFill="1" applyBorder="1" applyAlignment="1">
      <alignment horizontal="center" wrapText="1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3" applyNumberFormat="1" applyFill="1" applyBorder="1" applyAlignment="1">
      <alignment horizontal="center"/>
    </xf>
    <xf numFmtId="4" fontId="12" fillId="0" borderId="3" xfId="3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12" fillId="15" borderId="3" xfId="1" applyNumberFormat="1" applyFill="1" applyBorder="1" applyAlignment="1">
      <alignment horizontal="center"/>
    </xf>
    <xf numFmtId="4" fontId="0" fillId="15" borderId="3" xfId="0" applyNumberFormat="1" applyFill="1" applyBorder="1" applyAlignment="1">
      <alignment horizontal="center" vertical="center"/>
    </xf>
    <xf numFmtId="4" fontId="16" fillId="19" borderId="3" xfId="0" applyNumberFormat="1" applyFont="1" applyFill="1" applyBorder="1"/>
    <xf numFmtId="4" fontId="26" fillId="15" borderId="3" xfId="0" applyNumberFormat="1" applyFont="1" applyFill="1" applyBorder="1" applyAlignment="1">
      <alignment horizontal="center"/>
    </xf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7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8" fillId="28" borderId="3" xfId="0" applyFont="1" applyFill="1" applyBorder="1" applyAlignment="1">
      <alignment vertical="center"/>
    </xf>
    <xf numFmtId="0" fontId="28" fillId="28" borderId="1" xfId="0" applyFont="1" applyFill="1" applyBorder="1" applyAlignment="1">
      <alignment horizontal="center"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19" fillId="0" borderId="0" xfId="0" applyNumberFormat="1" applyFont="1" applyAlignment="1">
      <alignment horizontal="center" vertical="center"/>
    </xf>
    <xf numFmtId="4" fontId="29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/>
    <xf numFmtId="0" fontId="0" fillId="30" borderId="0" xfId="0" applyFill="1"/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vertical="center"/>
    </xf>
    <xf numFmtId="0" fontId="32" fillId="0" borderId="0" xfId="0" applyFont="1"/>
    <xf numFmtId="0" fontId="0" fillId="0" borderId="0" xfId="0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textRotation="255"/>
    </xf>
    <xf numFmtId="4" fontId="15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2" fillId="15" borderId="3" xfId="1" applyFill="1" applyBorder="1" applyAlignment="1">
      <alignment horizontal="left"/>
    </xf>
    <xf numFmtId="16" fontId="0" fillId="4" borderId="0" xfId="0" applyNumberFormat="1" applyFill="1"/>
    <xf numFmtId="0" fontId="0" fillId="4" borderId="0" xfId="0" applyFill="1"/>
    <xf numFmtId="0" fontId="0" fillId="0" borderId="0" xfId="0" quotePrefix="1"/>
    <xf numFmtId="4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27" borderId="1" xfId="0" applyFill="1" applyBorder="1" applyAlignment="1">
      <alignment horizontal="center" vertical="center" wrapText="1"/>
    </xf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4" fontId="0" fillId="4" borderId="3" xfId="0" applyNumberFormat="1" applyFill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27" fillId="28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8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4" fontId="0" fillId="0" borderId="0" xfId="0" applyNumberFormat="1"/>
    <xf numFmtId="164" fontId="2" fillId="0" borderId="0" xfId="0" applyNumberFormat="1" applyFont="1" applyProtection="1">
      <protection hidden="1"/>
    </xf>
    <xf numFmtId="164" fontId="2" fillId="0" borderId="0" xfId="0" applyNumberFormat="1" applyFont="1"/>
    <xf numFmtId="4" fontId="33" fillId="0" borderId="0" xfId="5" applyNumberFormat="1" applyFont="1" applyFill="1" applyBorder="1" applyAlignment="1" applyProtection="1">
      <alignment horizontal="right" vertical="center"/>
    </xf>
    <xf numFmtId="0" fontId="33" fillId="0" borderId="0" xfId="5" applyNumberFormat="1" applyFont="1" applyFill="1" applyBorder="1" applyAlignment="1" applyProtection="1">
      <alignment horizontal="left" vertical="center" wrapText="1"/>
    </xf>
    <xf numFmtId="167" fontId="33" fillId="0" borderId="0" xfId="5" applyNumberFormat="1" applyFont="1" applyFill="1" applyBorder="1" applyAlignment="1" applyProtection="1">
      <alignment horizontal="right" vertical="center"/>
    </xf>
    <xf numFmtId="3" fontId="33" fillId="0" borderId="0" xfId="5" applyNumberFormat="1" applyFont="1" applyFill="1" applyBorder="1" applyAlignment="1" applyProtection="1">
      <alignment horizontal="right" vertical="center"/>
    </xf>
    <xf numFmtId="4" fontId="33" fillId="0" borderId="0" xfId="5" applyNumberFormat="1" applyFont="1" applyFill="1" applyBorder="1" applyAlignment="1" applyProtection="1">
      <alignment horizontal="right" vertical="center"/>
    </xf>
    <xf numFmtId="0" fontId="33" fillId="0" borderId="0" xfId="5" applyNumberFormat="1" applyFont="1" applyFill="1" applyBorder="1" applyAlignment="1" applyProtection="1">
      <alignment horizontal="right" vertical="center"/>
    </xf>
    <xf numFmtId="0" fontId="33" fillId="0" borderId="0" xfId="5" applyNumberFormat="1" applyFont="1" applyFill="1" applyBorder="1" applyAlignment="1" applyProtection="1">
      <alignment horizontal="left" vertical="top" wrapText="1"/>
    </xf>
    <xf numFmtId="0" fontId="33" fillId="0" borderId="0" xfId="5" applyNumberFormat="1" applyFont="1" applyFill="1" applyBorder="1" applyAlignment="1" applyProtection="1">
      <alignment horizontal="right" vertical="top" wrapText="1"/>
    </xf>
    <xf numFmtId="0" fontId="0" fillId="0" borderId="9" xfId="0" applyBorder="1"/>
    <xf numFmtId="0" fontId="0" fillId="0" borderId="2" xfId="0" applyBorder="1"/>
    <xf numFmtId="0" fontId="15" fillId="27" borderId="3" xfId="0" applyFont="1" applyFill="1" applyBorder="1" applyAlignment="1">
      <alignment horizontal="center" vertical="center" wrapText="1"/>
    </xf>
    <xf numFmtId="4" fontId="1" fillId="21" borderId="3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25" borderId="3" xfId="0" applyFill="1" applyBorder="1" applyAlignment="1">
      <alignment horizontal="center" vertical="center"/>
    </xf>
    <xf numFmtId="4" fontId="1" fillId="18" borderId="3" xfId="0" applyNumberFormat="1" applyFont="1" applyFill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center" vertical="center"/>
    </xf>
    <xf numFmtId="0" fontId="15" fillId="2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7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8" fillId="29" borderId="0" xfId="0" applyNumberFormat="1" applyFont="1" applyFill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0" fillId="0" borderId="0" xfId="0" applyNumberFormat="1"/>
    <xf numFmtId="0" fontId="31" fillId="2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0" fontId="28" fillId="28" borderId="3" xfId="0" applyFont="1" applyFill="1" applyBorder="1" applyAlignment="1">
      <alignment horizontal="center" vertical="center"/>
    </xf>
    <xf numFmtId="4" fontId="2" fillId="27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8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  <xf numFmtId="4" fontId="0" fillId="24" borderId="3" xfId="0" applyNumberFormat="1" applyFill="1" applyBorder="1" applyAlignment="1">
      <alignment horizontal="left" vertical="center"/>
    </xf>
    <xf numFmtId="4" fontId="0" fillId="24" borderId="2" xfId="0" applyNumberFormat="1" applyFill="1" applyBorder="1" applyAlignment="1">
      <alignment vertical="center"/>
    </xf>
    <xf numFmtId="4" fontId="1" fillId="24" borderId="3" xfId="0" applyNumberFormat="1" applyFont="1" applyFill="1" applyBorder="1" applyAlignment="1">
      <alignment horizontal="left" vertical="center"/>
    </xf>
  </cellXfs>
  <cellStyles count="6">
    <cellStyle name="Lien hypertexte" xfId="2" builtinId="8"/>
    <cellStyle name="Milliers" xfId="4" builtinId="3"/>
    <cellStyle name="NiveauLigne_1" xfId="1" builtinId="1" iLevel="0"/>
    <cellStyle name="Normal" xfId="0" builtinId="0"/>
    <cellStyle name="Normal 2" xfId="3" xr:uid="{00000000-0005-0000-0000-000003000000}"/>
    <cellStyle name="Normal 3" xfId="5" xr:uid="{FB84142F-D143-447C-9BAA-7CAA50BA5B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21.7109375" style="208" customWidth="1"/>
    <col min="2" max="2" width="15.5703125" style="208" customWidth="1"/>
    <col min="3" max="4" width="11.42578125" style="208" customWidth="1"/>
    <col min="5" max="16384" width="11.42578125" style="208"/>
  </cols>
  <sheetData>
    <row r="1" spans="1:3" x14ac:dyDescent="0.25">
      <c r="A1" t="s">
        <v>0</v>
      </c>
    </row>
    <row r="3" spans="1:3" x14ac:dyDescent="0.25">
      <c r="A3" t="s">
        <v>1</v>
      </c>
      <c r="B3" s="199"/>
    </row>
    <row r="4" spans="1:3" x14ac:dyDescent="0.25">
      <c r="A4" t="s">
        <v>2</v>
      </c>
      <c r="B4" s="200"/>
    </row>
    <row r="6" spans="1:3" x14ac:dyDescent="0.25">
      <c r="A6" t="s">
        <v>3</v>
      </c>
      <c r="C6" s="212" t="s">
        <v>4</v>
      </c>
    </row>
    <row r="7" spans="1:3" x14ac:dyDescent="0.25">
      <c r="A7" s="201" t="s">
        <v>5</v>
      </c>
      <c r="B7" s="200"/>
    </row>
    <row r="8" spans="1:3" x14ac:dyDescent="0.25">
      <c r="A8" s="201" t="s">
        <v>6</v>
      </c>
      <c r="B8" s="200"/>
      <c r="C8">
        <f>B7-B8</f>
        <v>0</v>
      </c>
    </row>
    <row r="10" spans="1:3" x14ac:dyDescent="0.25">
      <c r="A10" t="s">
        <v>7</v>
      </c>
      <c r="B10" s="200"/>
    </row>
    <row r="11" spans="1:3" x14ac:dyDescent="0.25">
      <c r="A11" t="s">
        <v>8</v>
      </c>
      <c r="B11" s="200"/>
    </row>
    <row r="12" spans="1:3" x14ac:dyDescent="0.25">
      <c r="A12" t="s">
        <v>9</v>
      </c>
      <c r="B12" s="200"/>
      <c r="C12">
        <f>B12-B11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topLeftCell="A4" workbookViewId="0">
      <selection activeCell="D43" sqref="D43"/>
    </sheetView>
  </sheetViews>
  <sheetFormatPr baseColWidth="10" defaultRowHeight="15" x14ac:dyDescent="0.25"/>
  <cols>
    <col min="1" max="1" width="35.7109375" style="208" bestFit="1" customWidth="1"/>
    <col min="2" max="2" width="10.28515625" style="208" bestFit="1" customWidth="1"/>
    <col min="3" max="3" width="5.7109375" style="208" customWidth="1"/>
    <col min="4" max="4" width="26.7109375" style="208" bestFit="1" customWidth="1"/>
  </cols>
  <sheetData>
    <row r="1" spans="1:2" x14ac:dyDescent="0.25">
      <c r="A1" s="33" t="s">
        <v>148</v>
      </c>
      <c r="B1" s="157">
        <f>'Tempo-Banco'!G49</f>
        <v>2809.65</v>
      </c>
    </row>
    <row r="2" spans="1:2" x14ac:dyDescent="0.25">
      <c r="A2" s="33" t="s">
        <v>341</v>
      </c>
      <c r="B2" s="157">
        <f>'Tempo-Banco'!G50</f>
        <v>3207.1499999999996</v>
      </c>
    </row>
    <row r="3" spans="1:2" x14ac:dyDescent="0.25">
      <c r="A3" s="2" t="s">
        <v>342</v>
      </c>
      <c r="B3" s="32">
        <f>B2/151.67</f>
        <v>21.145579218039163</v>
      </c>
    </row>
    <row r="4" spans="1:2" x14ac:dyDescent="0.25">
      <c r="A4" s="33" t="s">
        <v>4</v>
      </c>
      <c r="B4" s="157">
        <f>B2-B1</f>
        <v>397.49999999999955</v>
      </c>
    </row>
    <row r="5" spans="1:2" x14ac:dyDescent="0.25">
      <c r="A5" s="33" t="s">
        <v>210</v>
      </c>
      <c r="B5" s="157">
        <f>'Tempo-Banco'!G66</f>
        <v>50389.69</v>
      </c>
    </row>
    <row r="6" spans="1:2" x14ac:dyDescent="0.25">
      <c r="A6" s="33" t="s">
        <v>343</v>
      </c>
      <c r="B6" s="157">
        <f>'Tempo-Banco'!G40</f>
        <v>15126.7</v>
      </c>
    </row>
    <row r="7" spans="1:2" x14ac:dyDescent="0.25">
      <c r="A7" s="33" t="s">
        <v>344</v>
      </c>
      <c r="B7" s="157">
        <f>'Tempo-Banco'!F26</f>
        <v>0</v>
      </c>
    </row>
    <row r="8" spans="1:2" x14ac:dyDescent="0.25">
      <c r="A8" s="33" t="s">
        <v>345</v>
      </c>
      <c r="B8" s="157">
        <f>'Tempo-Banco'!F28</f>
        <v>0</v>
      </c>
    </row>
    <row r="9" spans="1:2" x14ac:dyDescent="0.25">
      <c r="A9" s="33" t="s">
        <v>346</v>
      </c>
      <c r="B9" s="157">
        <f>'Tempo-Banco'!F21</f>
        <v>0</v>
      </c>
    </row>
    <row r="10" spans="1:2" x14ac:dyDescent="0.25">
      <c r="A10" s="33" t="s">
        <v>221</v>
      </c>
      <c r="B10" s="157">
        <f>'Tempo-Banco'!F20</f>
        <v>0</v>
      </c>
    </row>
    <row r="11" spans="1:2" x14ac:dyDescent="0.25">
      <c r="A11" s="33" t="s">
        <v>347</v>
      </c>
      <c r="B11" s="157">
        <f>'Tempo-Banco'!F23</f>
        <v>0</v>
      </c>
    </row>
    <row r="12" spans="1:2" x14ac:dyDescent="0.25">
      <c r="A12" s="33" t="s">
        <v>348</v>
      </c>
      <c r="B12" s="157">
        <f>'Tempo-Banco'!F12</f>
        <v>0</v>
      </c>
    </row>
    <row r="13" spans="1:2" x14ac:dyDescent="0.25">
      <c r="A13" s="33" t="s">
        <v>349</v>
      </c>
      <c r="B13" s="157">
        <f>'Tempo-Banco'!F13</f>
        <v>0</v>
      </c>
    </row>
    <row r="14" spans="1:2" x14ac:dyDescent="0.25">
      <c r="A14" s="33" t="s">
        <v>350</v>
      </c>
      <c r="B14" s="157">
        <v>0</v>
      </c>
    </row>
    <row r="15" spans="1:2" x14ac:dyDescent="0.25">
      <c r="A15" s="33" t="s">
        <v>351</v>
      </c>
      <c r="B15" s="157">
        <f>(B12+B13+B14)/B1</f>
        <v>0</v>
      </c>
    </row>
    <row r="16" spans="1:2" x14ac:dyDescent="0.25">
      <c r="A16" s="33" t="s">
        <v>352</v>
      </c>
      <c r="B16" s="157">
        <v>0</v>
      </c>
    </row>
    <row r="17" spans="1:2" x14ac:dyDescent="0.25">
      <c r="A17" s="33" t="s">
        <v>353</v>
      </c>
      <c r="B17" s="157">
        <f>'Tempo-Banco'!F24</f>
        <v>0</v>
      </c>
    </row>
    <row r="18" spans="1:2" x14ac:dyDescent="0.25">
      <c r="A18" s="33" t="s">
        <v>354</v>
      </c>
      <c r="B18" s="157">
        <f>'Tempo-Banco'!F25</f>
        <v>0</v>
      </c>
    </row>
    <row r="19" spans="1:2" x14ac:dyDescent="0.25">
      <c r="A19" s="33" t="s">
        <v>355</v>
      </c>
      <c r="B19" s="157">
        <f>'Tempo-Banco'!F18</f>
        <v>0</v>
      </c>
    </row>
    <row r="20" spans="1:2" x14ac:dyDescent="0.25">
      <c r="A20" s="34"/>
      <c r="B20" s="35"/>
    </row>
    <row r="21" spans="1:2" x14ac:dyDescent="0.25">
      <c r="A21" s="36" t="s">
        <v>356</v>
      </c>
      <c r="B21" s="37">
        <f>'Tempo-Banco'!F15</f>
        <v>0</v>
      </c>
    </row>
    <row r="22" spans="1:2" x14ac:dyDescent="0.25">
      <c r="A22" s="36" t="s">
        <v>357</v>
      </c>
      <c r="B22" s="37">
        <f>'Tempo-Banco'!F31</f>
        <v>0</v>
      </c>
    </row>
    <row r="23" spans="1:2" x14ac:dyDescent="0.25">
      <c r="A23" s="36" t="s">
        <v>358</v>
      </c>
      <c r="B23" s="37">
        <f>'Tempo-Banco'!F17</f>
        <v>0</v>
      </c>
    </row>
    <row r="24" spans="1:2" x14ac:dyDescent="0.25">
      <c r="A24" s="36" t="s">
        <v>359</v>
      </c>
      <c r="B24" s="37">
        <f>'Tempo-Banco'!F16</f>
        <v>0</v>
      </c>
    </row>
    <row r="25" spans="1:2" x14ac:dyDescent="0.25">
      <c r="A25" s="36" t="s">
        <v>360</v>
      </c>
      <c r="B25" s="37">
        <f>'Tempo-Banco'!F30</f>
        <v>0</v>
      </c>
    </row>
    <row r="26" spans="1:2" x14ac:dyDescent="0.25">
      <c r="A26" s="36" t="s">
        <v>361</v>
      </c>
      <c r="B26" s="86"/>
    </row>
    <row r="27" spans="1:2" x14ac:dyDescent="0.25">
      <c r="A27" s="36" t="s">
        <v>362</v>
      </c>
      <c r="B27" s="37">
        <f>'Tempo-Banco'!F14</f>
        <v>0</v>
      </c>
    </row>
    <row r="28" spans="1:2" x14ac:dyDescent="0.25">
      <c r="A28" s="38"/>
      <c r="B28" s="39"/>
    </row>
    <row r="29" spans="1:2" x14ac:dyDescent="0.25">
      <c r="A29" s="40" t="s">
        <v>363</v>
      </c>
      <c r="B29" s="157">
        <f>B2</f>
        <v>3207.1499999999996</v>
      </c>
    </row>
    <row r="30" spans="1:2" x14ac:dyDescent="0.25">
      <c r="A30" s="40" t="s">
        <v>64</v>
      </c>
      <c r="B30" s="157">
        <f>'Tempo-Banco'!C36</f>
        <v>2809.65</v>
      </c>
    </row>
    <row r="31" spans="1:2" x14ac:dyDescent="0.25">
      <c r="A31" s="42" t="s">
        <v>364</v>
      </c>
      <c r="B31" s="41">
        <f>B29-B30</f>
        <v>397.49999999999955</v>
      </c>
    </row>
    <row r="32" spans="1:2" x14ac:dyDescent="0.25">
      <c r="A32" s="40" t="s">
        <v>365</v>
      </c>
      <c r="B32" s="157">
        <f>B9</f>
        <v>0</v>
      </c>
    </row>
    <row r="33" spans="1:2" x14ac:dyDescent="0.25">
      <c r="A33" s="40" t="s">
        <v>366</v>
      </c>
      <c r="B33" s="157">
        <f>B11</f>
        <v>0</v>
      </c>
    </row>
    <row r="34" spans="1:2" x14ac:dyDescent="0.25">
      <c r="A34" s="40" t="s">
        <v>367</v>
      </c>
      <c r="B34" s="157">
        <f>B12+B13</f>
        <v>0</v>
      </c>
    </row>
    <row r="35" spans="1:2" x14ac:dyDescent="0.25">
      <c r="A35" s="40" t="s">
        <v>368</v>
      </c>
      <c r="B35" s="157">
        <v>0</v>
      </c>
    </row>
    <row r="36" spans="1:2" x14ac:dyDescent="0.25">
      <c r="A36" s="40" t="s">
        <v>369</v>
      </c>
      <c r="B36" s="157">
        <v>0</v>
      </c>
    </row>
    <row r="37" spans="1:2" x14ac:dyDescent="0.25">
      <c r="A37" s="40" t="str">
        <f>A16</f>
        <v>Hrs Fériées non fact</v>
      </c>
      <c r="B37" s="157">
        <f>B16</f>
        <v>0</v>
      </c>
    </row>
    <row r="38" spans="1:2" x14ac:dyDescent="0.25">
      <c r="A38" s="42" t="s">
        <v>370</v>
      </c>
      <c r="B38" s="41">
        <v>0</v>
      </c>
    </row>
    <row r="39" spans="1:2" x14ac:dyDescent="0.25">
      <c r="A39" s="40" t="s">
        <v>371</v>
      </c>
      <c r="B39" s="43">
        <f>SUM(B32:B38)-B31</f>
        <v>-397.49999999999955</v>
      </c>
    </row>
    <row r="40" spans="1:2" x14ac:dyDescent="0.25">
      <c r="A40" s="40" t="s">
        <v>372</v>
      </c>
      <c r="B40" s="33">
        <f>'Tempo-Banco'!F19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tabSelected="1" topLeftCell="A83" zoomScale="110" zoomScaleNormal="110" workbookViewId="0">
      <selection activeCell="D99" sqref="D99"/>
    </sheetView>
  </sheetViews>
  <sheetFormatPr baseColWidth="10" defaultRowHeight="15" x14ac:dyDescent="0.25"/>
  <cols>
    <col min="1" max="1" width="24.42578125" style="208" customWidth="1"/>
    <col min="2" max="2" width="46.28515625" style="99" customWidth="1"/>
    <col min="3" max="3" width="12.28515625" style="208" customWidth="1"/>
    <col min="4" max="4" width="26.140625" style="209" customWidth="1"/>
    <col min="5" max="5" width="3.85546875" style="209" customWidth="1"/>
    <col min="6" max="6" width="44.28515625" style="209" customWidth="1"/>
    <col min="7" max="7" width="13.5703125" style="186" customWidth="1"/>
    <col min="8" max="8" width="7.140625" style="208" customWidth="1"/>
    <col min="9" max="9" width="7" style="208" customWidth="1"/>
    <col min="10" max="10" width="23.5703125" style="208" customWidth="1"/>
    <col min="11" max="11" width="5.5703125" style="208" customWidth="1"/>
    <col min="12" max="12" width="39" style="208" bestFit="1" customWidth="1"/>
    <col min="13" max="13" width="11.42578125" style="208" bestFit="1" customWidth="1"/>
    <col min="14" max="14" width="22.140625" style="208" bestFit="1" customWidth="1"/>
  </cols>
  <sheetData>
    <row r="1" spans="1:9" ht="18.75" customHeight="1" x14ac:dyDescent="0.25">
      <c r="A1" s="161" t="s">
        <v>10</v>
      </c>
      <c r="B1" s="245" t="s">
        <v>11</v>
      </c>
      <c r="C1" s="227"/>
      <c r="D1" s="228"/>
      <c r="E1" s="210"/>
      <c r="F1" s="187" t="s">
        <v>12</v>
      </c>
      <c r="G1" s="190"/>
    </row>
    <row r="2" spans="1:9" x14ac:dyDescent="0.25">
      <c r="A2" s="158" t="s">
        <v>13</v>
      </c>
      <c r="B2" s="243" t="s">
        <v>14</v>
      </c>
      <c r="C2" s="227"/>
      <c r="D2" s="227"/>
      <c r="E2" s="228"/>
      <c r="F2" s="188" t="s">
        <v>15</v>
      </c>
      <c r="G2" s="191"/>
    </row>
    <row r="3" spans="1:9" ht="30" customHeight="1" x14ac:dyDescent="0.25">
      <c r="A3" s="158" t="s">
        <v>16</v>
      </c>
      <c r="B3" s="243"/>
      <c r="C3" s="227"/>
      <c r="D3" s="227"/>
      <c r="E3" s="228"/>
      <c r="F3" s="188" t="s">
        <v>15</v>
      </c>
      <c r="G3" s="191"/>
    </row>
    <row r="4" spans="1:9" ht="30" customHeight="1" x14ac:dyDescent="0.25">
      <c r="A4" s="158" t="s">
        <v>17</v>
      </c>
      <c r="B4" s="243" t="s">
        <v>18</v>
      </c>
      <c r="C4" s="227"/>
      <c r="D4" s="227"/>
      <c r="E4" s="228"/>
      <c r="F4" s="188" t="s">
        <v>15</v>
      </c>
      <c r="G4" s="191"/>
      <c r="I4" s="185"/>
    </row>
    <row r="5" spans="1:9" ht="27.95" customHeight="1" x14ac:dyDescent="0.25">
      <c r="A5" s="158" t="s">
        <v>19</v>
      </c>
      <c r="B5" s="243" t="s">
        <v>20</v>
      </c>
      <c r="C5" s="227"/>
      <c r="D5" s="227"/>
      <c r="E5" s="228"/>
      <c r="F5" s="188" t="s">
        <v>15</v>
      </c>
      <c r="G5" s="191"/>
      <c r="I5" s="185"/>
    </row>
    <row r="6" spans="1:9" ht="24.95" customHeight="1" x14ac:dyDescent="0.25">
      <c r="A6" s="158" t="s">
        <v>21</v>
      </c>
      <c r="B6" s="243" t="s">
        <v>22</v>
      </c>
      <c r="C6" s="227"/>
      <c r="D6" s="227"/>
      <c r="E6" s="228"/>
      <c r="F6" s="188" t="s">
        <v>15</v>
      </c>
      <c r="G6" s="191"/>
    </row>
    <row r="7" spans="1:9" ht="24.95" customHeight="1" x14ac:dyDescent="0.25">
      <c r="A7" s="158" t="s">
        <v>23</v>
      </c>
      <c r="B7" s="243" t="s">
        <v>24</v>
      </c>
      <c r="C7" s="227"/>
      <c r="D7" s="227"/>
      <c r="E7" s="228"/>
      <c r="F7" s="188" t="s">
        <v>15</v>
      </c>
      <c r="G7" s="191"/>
    </row>
    <row r="8" spans="1:9" ht="37.5" customHeight="1" x14ac:dyDescent="0.25">
      <c r="A8" s="158" t="s">
        <v>25</v>
      </c>
      <c r="B8" s="243" t="s">
        <v>26</v>
      </c>
      <c r="C8" s="227"/>
      <c r="D8" s="227"/>
      <c r="E8" s="228"/>
      <c r="F8" s="188" t="s">
        <v>15</v>
      </c>
      <c r="G8" s="191"/>
      <c r="H8" s="244"/>
      <c r="I8" s="234"/>
    </row>
    <row r="9" spans="1:9" ht="45" customHeight="1" x14ac:dyDescent="0.25">
      <c r="A9" s="158" t="s">
        <v>27</v>
      </c>
      <c r="B9" s="243" t="s">
        <v>28</v>
      </c>
      <c r="C9" s="227"/>
      <c r="D9" s="227"/>
      <c r="E9" s="228"/>
      <c r="F9" s="188" t="s">
        <v>15</v>
      </c>
      <c r="G9" s="191"/>
    </row>
    <row r="10" spans="1:9" x14ac:dyDescent="0.25">
      <c r="A10" s="158" t="s">
        <v>29</v>
      </c>
      <c r="B10" s="243" t="s">
        <v>30</v>
      </c>
      <c r="C10" s="227"/>
      <c r="D10" s="227"/>
      <c r="E10" s="228"/>
      <c r="F10" s="188" t="s">
        <v>15</v>
      </c>
      <c r="G10" s="191"/>
    </row>
    <row r="11" spans="1:9" ht="30" customHeight="1" x14ac:dyDescent="0.25">
      <c r="A11" s="158" t="s">
        <v>31</v>
      </c>
      <c r="B11" s="243" t="s">
        <v>32</v>
      </c>
      <c r="C11" s="227"/>
      <c r="D11" s="227"/>
      <c r="E11" s="228"/>
      <c r="F11" s="188" t="s">
        <v>15</v>
      </c>
      <c r="G11" s="191"/>
    </row>
    <row r="12" spans="1:9" ht="21" hidden="1" customHeight="1" x14ac:dyDescent="0.25">
      <c r="A12" s="159" t="s">
        <v>33</v>
      </c>
      <c r="B12" s="229" t="s">
        <v>34</v>
      </c>
      <c r="C12" s="231"/>
      <c r="D12" s="231"/>
      <c r="E12" s="232"/>
      <c r="F12" s="204">
        <v>0</v>
      </c>
      <c r="G12" s="191"/>
    </row>
    <row r="13" spans="1:9" ht="21.75" hidden="1" customHeight="1" x14ac:dyDescent="0.25">
      <c r="A13" s="159" t="s">
        <v>35</v>
      </c>
      <c r="B13" s="237"/>
      <c r="C13" s="238"/>
      <c r="D13" s="238"/>
      <c r="E13" s="239"/>
      <c r="F13" s="204">
        <v>0</v>
      </c>
      <c r="G13" s="191"/>
    </row>
    <row r="14" spans="1:9" ht="30" hidden="1" customHeight="1" x14ac:dyDescent="0.25">
      <c r="A14" s="159" t="s">
        <v>36</v>
      </c>
      <c r="B14" s="229" t="s">
        <v>37</v>
      </c>
      <c r="C14" s="231"/>
      <c r="D14" s="231"/>
      <c r="E14" s="232"/>
      <c r="F14" s="204">
        <v>0</v>
      </c>
      <c r="G14" s="191"/>
    </row>
    <row r="15" spans="1:9" ht="30" hidden="1" customHeight="1" x14ac:dyDescent="0.25">
      <c r="A15" s="159" t="s">
        <v>38</v>
      </c>
      <c r="B15" s="233"/>
      <c r="C15" s="234"/>
      <c r="D15" s="235"/>
      <c r="E15" s="236"/>
      <c r="F15" s="204">
        <v>0</v>
      </c>
      <c r="G15" s="191"/>
    </row>
    <row r="16" spans="1:9" ht="30" hidden="1" customHeight="1" x14ac:dyDescent="0.25">
      <c r="A16" s="159" t="s">
        <v>39</v>
      </c>
      <c r="B16" s="233"/>
      <c r="C16" s="234"/>
      <c r="D16" s="235"/>
      <c r="E16" s="236"/>
      <c r="F16" s="204">
        <v>0</v>
      </c>
      <c r="G16" s="191"/>
    </row>
    <row r="17" spans="1:8" ht="20.25" hidden="1" customHeight="1" x14ac:dyDescent="0.25">
      <c r="A17" s="159" t="s">
        <v>40</v>
      </c>
      <c r="B17" s="233"/>
      <c r="C17" s="234"/>
      <c r="D17" s="235"/>
      <c r="E17" s="236"/>
      <c r="F17" s="204">
        <v>0</v>
      </c>
      <c r="G17" s="191"/>
    </row>
    <row r="18" spans="1:8" ht="30" hidden="1" customHeight="1" x14ac:dyDescent="0.25">
      <c r="A18" s="159" t="s">
        <v>41</v>
      </c>
      <c r="B18" s="237"/>
      <c r="C18" s="238"/>
      <c r="D18" s="238"/>
      <c r="E18" s="239"/>
      <c r="F18" s="204">
        <v>0</v>
      </c>
      <c r="G18" s="191"/>
    </row>
    <row r="19" spans="1:8" ht="21" hidden="1" customHeight="1" x14ac:dyDescent="0.25">
      <c r="A19" s="159" t="s">
        <v>42</v>
      </c>
      <c r="B19" s="229" t="s">
        <v>43</v>
      </c>
      <c r="C19" s="227"/>
      <c r="D19" s="227"/>
      <c r="E19" s="228"/>
      <c r="F19" s="204">
        <v>0</v>
      </c>
      <c r="G19" s="191"/>
    </row>
    <row r="20" spans="1:8" hidden="1" x14ac:dyDescent="0.25">
      <c r="A20" s="159" t="s">
        <v>19</v>
      </c>
      <c r="B20" s="229" t="s">
        <v>44</v>
      </c>
      <c r="C20" s="231"/>
      <c r="D20" s="231"/>
      <c r="E20" s="232"/>
      <c r="F20" s="204">
        <v>0</v>
      </c>
      <c r="G20" s="191"/>
      <c r="H20" s="194"/>
    </row>
    <row r="21" spans="1:8" ht="28.5" hidden="1" customHeight="1" x14ac:dyDescent="0.25">
      <c r="A21" s="159" t="s">
        <v>45</v>
      </c>
      <c r="B21" s="233"/>
      <c r="C21" s="234"/>
      <c r="D21" s="235"/>
      <c r="E21" s="236"/>
      <c r="F21" s="204">
        <v>0</v>
      </c>
      <c r="G21" s="191"/>
      <c r="H21" s="194"/>
    </row>
    <row r="22" spans="1:8" hidden="1" x14ac:dyDescent="0.25">
      <c r="A22" s="159" t="s">
        <v>46</v>
      </c>
      <c r="B22" s="233"/>
      <c r="C22" s="234"/>
      <c r="D22" s="235"/>
      <c r="E22" s="236"/>
      <c r="F22" s="204">
        <v>0</v>
      </c>
      <c r="G22" s="191"/>
      <c r="H22" s="194"/>
    </row>
    <row r="23" spans="1:8" hidden="1" x14ac:dyDescent="0.25">
      <c r="A23" s="159" t="s">
        <v>47</v>
      </c>
      <c r="B23" s="233"/>
      <c r="C23" s="234"/>
      <c r="D23" s="235"/>
      <c r="E23" s="236"/>
      <c r="F23" s="204">
        <v>0</v>
      </c>
      <c r="G23" s="191"/>
      <c r="H23" s="194"/>
    </row>
    <row r="24" spans="1:8" hidden="1" x14ac:dyDescent="0.25">
      <c r="A24" s="159" t="s">
        <v>48</v>
      </c>
      <c r="B24" s="233"/>
      <c r="C24" s="234"/>
      <c r="D24" s="235"/>
      <c r="E24" s="236"/>
      <c r="F24" s="204">
        <v>0</v>
      </c>
      <c r="G24" s="191"/>
      <c r="H24" s="194"/>
    </row>
    <row r="25" spans="1:8" hidden="1" x14ac:dyDescent="0.25">
      <c r="A25" s="159" t="s">
        <v>49</v>
      </c>
      <c r="B25" s="233"/>
      <c r="C25" s="234"/>
      <c r="D25" s="235"/>
      <c r="E25" s="236"/>
      <c r="F25" s="204">
        <v>0</v>
      </c>
      <c r="G25" s="191"/>
      <c r="H25" s="194"/>
    </row>
    <row r="26" spans="1:8" hidden="1" x14ac:dyDescent="0.25">
      <c r="A26" s="159" t="s">
        <v>50</v>
      </c>
      <c r="B26" s="233"/>
      <c r="C26" s="234"/>
      <c r="D26" s="235"/>
      <c r="E26" s="236"/>
      <c r="F26" s="204">
        <v>0</v>
      </c>
      <c r="G26" s="191"/>
      <c r="H26" s="194"/>
    </row>
    <row r="27" spans="1:8" ht="30" hidden="1" customHeight="1" x14ac:dyDescent="0.25">
      <c r="A27" s="159" t="s">
        <v>51</v>
      </c>
      <c r="B27" s="233"/>
      <c r="C27" s="234"/>
      <c r="D27" s="235"/>
      <c r="E27" s="236"/>
      <c r="F27" s="204">
        <v>0</v>
      </c>
      <c r="G27" s="191"/>
      <c r="H27" s="194"/>
    </row>
    <row r="28" spans="1:8" ht="30" hidden="1" customHeight="1" x14ac:dyDescent="0.25">
      <c r="A28" s="159" t="s">
        <v>52</v>
      </c>
      <c r="B28" s="237"/>
      <c r="C28" s="238"/>
      <c r="D28" s="238"/>
      <c r="E28" s="239"/>
      <c r="F28" s="204">
        <v>0</v>
      </c>
      <c r="G28" s="191"/>
      <c r="H28" s="194"/>
    </row>
    <row r="29" spans="1:8" ht="28.5" customHeight="1" x14ac:dyDescent="0.25">
      <c r="A29" s="159" t="s">
        <v>53</v>
      </c>
      <c r="B29" s="229" t="s">
        <v>54</v>
      </c>
      <c r="C29" s="227"/>
      <c r="D29" s="227"/>
      <c r="E29" s="228"/>
      <c r="F29" s="189">
        <v>2957</v>
      </c>
      <c r="G29" s="191"/>
      <c r="H29" s="193"/>
    </row>
    <row r="30" spans="1:8" ht="30" hidden="1" customHeight="1" x14ac:dyDescent="0.25">
      <c r="A30" s="159" t="s">
        <v>55</v>
      </c>
      <c r="B30" s="246" t="s">
        <v>56</v>
      </c>
      <c r="C30" s="227"/>
      <c r="D30" s="227"/>
      <c r="E30" s="228"/>
      <c r="F30" s="204">
        <v>0</v>
      </c>
      <c r="G30" s="191"/>
    </row>
    <row r="31" spans="1:8" ht="30" hidden="1" customHeight="1" x14ac:dyDescent="0.25">
      <c r="A31" s="160" t="s">
        <v>57</v>
      </c>
      <c r="B31" s="229" t="s">
        <v>58</v>
      </c>
      <c r="C31" s="227"/>
      <c r="D31" s="227"/>
      <c r="E31" s="228"/>
      <c r="F31" s="204">
        <v>0</v>
      </c>
      <c r="G31" s="191"/>
    </row>
    <row r="32" spans="1:8" x14ac:dyDescent="0.25">
      <c r="G32" s="192"/>
    </row>
    <row r="33" spans="1:15" x14ac:dyDescent="0.25">
      <c r="A33" s="5"/>
    </row>
    <row r="34" spans="1:15" ht="16.5" customHeight="1" x14ac:dyDescent="0.25">
      <c r="A34" s="240" t="s">
        <v>59</v>
      </c>
      <c r="B34" s="227"/>
      <c r="C34" s="228"/>
      <c r="D34" s="179" t="s">
        <v>60</v>
      </c>
      <c r="F34" s="92" t="s">
        <v>61</v>
      </c>
      <c r="G34" s="93"/>
    </row>
    <row r="35" spans="1:15" ht="16.5" customHeight="1" x14ac:dyDescent="0.25">
      <c r="A35" s="94" t="s">
        <v>62</v>
      </c>
      <c r="B35" s="95"/>
      <c r="C35" s="97">
        <v>2809.65</v>
      </c>
      <c r="D35" s="180"/>
      <c r="F35" s="119" t="s">
        <v>63</v>
      </c>
      <c r="G35" s="120" t="s">
        <v>15</v>
      </c>
      <c r="H35" s="211"/>
      <c r="I35" s="211"/>
    </row>
    <row r="36" spans="1:15" ht="16.5" customHeight="1" x14ac:dyDescent="0.25">
      <c r="A36" s="94" t="s">
        <v>64</v>
      </c>
      <c r="B36" s="95"/>
      <c r="C36" s="97">
        <v>2809.65</v>
      </c>
      <c r="D36" s="180"/>
      <c r="F36" s="119" t="s">
        <v>65</v>
      </c>
      <c r="G36" s="120" t="s">
        <v>15</v>
      </c>
      <c r="H36" s="121"/>
      <c r="I36" s="211"/>
    </row>
    <row r="37" spans="1:15" ht="16.5" customHeight="1" x14ac:dyDescent="0.25">
      <c r="A37" s="91"/>
      <c r="B37" s="91"/>
      <c r="C37" s="96"/>
      <c r="F37" s="119" t="s">
        <v>66</v>
      </c>
      <c r="G37" s="120" t="s">
        <v>15</v>
      </c>
      <c r="H37" s="211"/>
      <c r="I37" s="211"/>
    </row>
    <row r="38" spans="1:15" ht="16.5" customHeight="1" x14ac:dyDescent="0.25">
      <c r="A38" s="240" t="s">
        <v>67</v>
      </c>
      <c r="B38" s="227"/>
      <c r="C38" s="228"/>
      <c r="D38" s="179" t="s">
        <v>60</v>
      </c>
      <c r="F38" s="119" t="s">
        <v>68</v>
      </c>
      <c r="G38" s="120" t="s">
        <v>15</v>
      </c>
      <c r="H38" s="211"/>
      <c r="I38" s="211"/>
      <c r="K38" s="48"/>
      <c r="O38" s="48"/>
    </row>
    <row r="39" spans="1:15" ht="16.5" customHeight="1" x14ac:dyDescent="0.25">
      <c r="A39" s="117" t="s">
        <v>69</v>
      </c>
      <c r="B39" s="117" t="s">
        <v>70</v>
      </c>
      <c r="C39" s="108">
        <v>50389.69</v>
      </c>
      <c r="D39" s="180"/>
      <c r="F39" s="122" t="s">
        <v>71</v>
      </c>
      <c r="G39" s="120" t="s">
        <v>15</v>
      </c>
      <c r="H39" s="211"/>
      <c r="I39" s="211"/>
      <c r="K39" s="48"/>
      <c r="O39" s="48"/>
    </row>
    <row r="40" spans="1:15" ht="16.5" customHeight="1" x14ac:dyDescent="0.25">
      <c r="A40" s="176" t="s">
        <v>72</v>
      </c>
      <c r="B40" s="117" t="s">
        <v>73</v>
      </c>
      <c r="C40" s="108">
        <v>0</v>
      </c>
      <c r="D40" s="180"/>
      <c r="F40" s="119" t="s">
        <v>74</v>
      </c>
      <c r="G40" s="127">
        <f>C63</f>
        <v>15126.7</v>
      </c>
      <c r="H40" s="211"/>
      <c r="I40" s="211"/>
    </row>
    <row r="41" spans="1:15" ht="16.5" customHeight="1" x14ac:dyDescent="0.25">
      <c r="A41" s="117" t="s">
        <v>75</v>
      </c>
      <c r="B41" s="117" t="s">
        <v>76</v>
      </c>
      <c r="C41" s="108">
        <v>0</v>
      </c>
      <c r="D41" s="180"/>
      <c r="F41" s="119" t="s">
        <v>77</v>
      </c>
      <c r="G41" s="120" t="s">
        <v>15</v>
      </c>
      <c r="H41" s="211"/>
      <c r="I41" s="211"/>
    </row>
    <row r="42" spans="1:15" ht="16.5" customHeight="1" x14ac:dyDescent="0.25">
      <c r="A42" s="176" t="s">
        <v>78</v>
      </c>
      <c r="B42" s="117" t="s">
        <v>79</v>
      </c>
      <c r="C42" s="108">
        <v>1511.69</v>
      </c>
      <c r="D42" s="180"/>
      <c r="F42" s="195" t="s">
        <v>80</v>
      </c>
      <c r="G42" s="120">
        <v>19542.05</v>
      </c>
      <c r="H42" s="211"/>
      <c r="I42" s="211"/>
    </row>
    <row r="43" spans="1:15" ht="16.5" customHeight="1" x14ac:dyDescent="0.25">
      <c r="A43" s="117" t="s">
        <v>81</v>
      </c>
      <c r="B43" s="117" t="s">
        <v>82</v>
      </c>
      <c r="C43" s="108">
        <v>1007.79</v>
      </c>
      <c r="D43" s="180"/>
      <c r="F43" s="195" t="s">
        <v>83</v>
      </c>
      <c r="G43" s="120">
        <v>18740.86</v>
      </c>
      <c r="H43" s="211"/>
      <c r="I43" s="211"/>
    </row>
    <row r="44" spans="1:15" ht="16.5" customHeight="1" x14ac:dyDescent="0.25">
      <c r="A44" s="117" t="s">
        <v>84</v>
      </c>
      <c r="B44" s="117" t="s">
        <v>85</v>
      </c>
      <c r="C44" s="108">
        <v>4271.96</v>
      </c>
      <c r="D44" s="180"/>
      <c r="F44" s="195" t="s">
        <v>86</v>
      </c>
      <c r="G44" s="120">
        <v>503.9</v>
      </c>
      <c r="H44" s="211"/>
      <c r="I44" s="211"/>
    </row>
    <row r="45" spans="1:15" ht="16.5" customHeight="1" x14ac:dyDescent="0.25">
      <c r="A45" s="117" t="s">
        <v>87</v>
      </c>
      <c r="B45" s="117" t="s">
        <v>88</v>
      </c>
      <c r="C45" s="108">
        <v>1456.76</v>
      </c>
      <c r="D45" s="180"/>
      <c r="F45" s="195" t="s">
        <v>89</v>
      </c>
      <c r="G45" s="120">
        <v>297.3</v>
      </c>
      <c r="H45" s="211"/>
      <c r="I45" s="211"/>
    </row>
    <row r="46" spans="1:15" ht="16.5" customHeight="1" x14ac:dyDescent="0.25">
      <c r="A46" s="117" t="s">
        <v>90</v>
      </c>
      <c r="B46" s="117" t="s">
        <v>88</v>
      </c>
      <c r="C46" s="108">
        <v>0</v>
      </c>
      <c r="D46" s="180"/>
      <c r="F46" s="195" t="s">
        <v>91</v>
      </c>
      <c r="G46" s="127">
        <f>G42-G43-G44-G45</f>
        <v>-1.0000000001298304E-2</v>
      </c>
      <c r="H46" s="211"/>
      <c r="I46" s="211"/>
    </row>
    <row r="47" spans="1:15" ht="16.5" customHeight="1" x14ac:dyDescent="0.25">
      <c r="A47" s="117" t="s">
        <v>92</v>
      </c>
      <c r="B47" s="117" t="s">
        <v>93</v>
      </c>
      <c r="C47" s="108">
        <v>316.08999999999997</v>
      </c>
      <c r="D47" s="180"/>
      <c r="F47" s="211"/>
      <c r="G47" s="211"/>
      <c r="H47" s="126"/>
      <c r="I47" s="211"/>
    </row>
    <row r="48" spans="1:15" ht="16.5" customHeight="1" x14ac:dyDescent="0.25">
      <c r="A48" s="117" t="s">
        <v>94</v>
      </c>
      <c r="B48" s="117" t="s">
        <v>95</v>
      </c>
      <c r="C48" s="108">
        <v>776.3</v>
      </c>
      <c r="D48" s="180"/>
      <c r="F48" s="123" t="s">
        <v>96</v>
      </c>
      <c r="G48" s="123"/>
      <c r="H48" s="126"/>
      <c r="I48" s="211"/>
    </row>
    <row r="49" spans="1:9" ht="16.5" customHeight="1" x14ac:dyDescent="0.25">
      <c r="A49" s="117" t="s">
        <v>97</v>
      </c>
      <c r="B49" s="117" t="s">
        <v>98</v>
      </c>
      <c r="C49" s="108">
        <v>48392.7</v>
      </c>
      <c r="D49" s="180"/>
      <c r="F49" s="124" t="s">
        <v>99</v>
      </c>
      <c r="G49" s="125">
        <f>C69</f>
        <v>2809.65</v>
      </c>
      <c r="H49" s="126"/>
      <c r="I49" s="211"/>
    </row>
    <row r="50" spans="1:9" x14ac:dyDescent="0.25">
      <c r="A50" s="117" t="s">
        <v>100</v>
      </c>
      <c r="B50" s="117" t="s">
        <v>101</v>
      </c>
      <c r="C50" s="108">
        <v>1431.27</v>
      </c>
      <c r="D50" s="180"/>
      <c r="F50" s="124" t="s">
        <v>102</v>
      </c>
      <c r="G50" s="125">
        <f>SUM(C73:C80)</f>
        <v>3207.1499999999996</v>
      </c>
      <c r="H50" s="211"/>
      <c r="I50" s="211"/>
    </row>
    <row r="51" spans="1:9" ht="16.5" customHeight="1" x14ac:dyDescent="0.25">
      <c r="A51" s="117" t="s">
        <v>103</v>
      </c>
      <c r="B51" s="117" t="s">
        <v>104</v>
      </c>
      <c r="C51" s="108">
        <v>0</v>
      </c>
      <c r="D51" s="180"/>
      <c r="F51" s="124" t="s">
        <v>105</v>
      </c>
      <c r="G51" s="127">
        <f>C35</f>
        <v>2809.65</v>
      </c>
      <c r="H51" s="211"/>
      <c r="I51" s="211"/>
    </row>
    <row r="52" spans="1:9" ht="16.5" customHeight="1" x14ac:dyDescent="0.25">
      <c r="A52" s="117" t="s">
        <v>106</v>
      </c>
      <c r="B52" s="117" t="s">
        <v>107</v>
      </c>
      <c r="C52" s="108">
        <v>49346.18</v>
      </c>
      <c r="D52" s="180"/>
      <c r="F52" s="124" t="s">
        <v>108</v>
      </c>
      <c r="G52" s="127">
        <f>C36</f>
        <v>2809.65</v>
      </c>
      <c r="H52" s="211"/>
      <c r="I52" s="211"/>
    </row>
    <row r="53" spans="1:9" ht="16.5" customHeight="1" x14ac:dyDescent="0.25">
      <c r="A53" s="117" t="s">
        <v>109</v>
      </c>
      <c r="B53" s="117" t="s">
        <v>110</v>
      </c>
      <c r="C53" s="108">
        <v>1043.51</v>
      </c>
      <c r="D53" s="180"/>
      <c r="F53" s="124" t="s">
        <v>111</v>
      </c>
      <c r="G53" s="127">
        <f>C59</f>
        <v>2809.65</v>
      </c>
      <c r="H53" s="211"/>
      <c r="I53" s="211"/>
    </row>
    <row r="54" spans="1:9" ht="16.5" customHeight="1" x14ac:dyDescent="0.25">
      <c r="A54" s="117" t="s">
        <v>112</v>
      </c>
      <c r="B54" s="117" t="s">
        <v>113</v>
      </c>
      <c r="C54" s="108">
        <v>1152.27</v>
      </c>
      <c r="D54" s="180"/>
      <c r="F54" s="128" t="s">
        <v>114</v>
      </c>
      <c r="G54" s="129"/>
      <c r="H54" s="211"/>
      <c r="I54" s="211"/>
    </row>
    <row r="55" spans="1:9" ht="16.5" customHeight="1" x14ac:dyDescent="0.25">
      <c r="A55" s="117" t="s">
        <v>115</v>
      </c>
      <c r="B55" s="117" t="s">
        <v>116</v>
      </c>
      <c r="C55" s="108">
        <v>44692.92</v>
      </c>
      <c r="D55" s="180"/>
      <c r="F55" s="211"/>
      <c r="G55" s="211"/>
      <c r="H55" s="211"/>
      <c r="I55" s="211"/>
    </row>
    <row r="56" spans="1:9" ht="16.5" customHeight="1" x14ac:dyDescent="0.25">
      <c r="A56" s="117" t="s">
        <v>117</v>
      </c>
      <c r="B56" s="117" t="s">
        <v>118</v>
      </c>
      <c r="C56" s="108">
        <v>1043.51</v>
      </c>
      <c r="D56" s="180"/>
      <c r="F56" s="130" t="s">
        <v>119</v>
      </c>
      <c r="G56" s="130"/>
      <c r="H56" s="211"/>
      <c r="I56" s="211"/>
    </row>
    <row r="57" spans="1:9" ht="16.5" customHeight="1" x14ac:dyDescent="0.25">
      <c r="A57" s="117" t="s">
        <v>120</v>
      </c>
      <c r="B57" s="117" t="s">
        <v>121</v>
      </c>
      <c r="C57" s="108">
        <v>4653.26</v>
      </c>
      <c r="D57" s="180"/>
      <c r="F57" s="131" t="s">
        <v>122</v>
      </c>
      <c r="G57" s="132">
        <f>F29</f>
        <v>2957</v>
      </c>
      <c r="H57" s="211"/>
      <c r="I57" s="211"/>
    </row>
    <row r="58" spans="1:9" ht="16.5" customHeight="1" x14ac:dyDescent="0.25">
      <c r="A58" s="117" t="s">
        <v>123</v>
      </c>
      <c r="B58" s="117" t="s">
        <v>124</v>
      </c>
      <c r="C58" s="108">
        <v>0</v>
      </c>
      <c r="D58" s="180"/>
      <c r="F58" s="131" t="s">
        <v>125</v>
      </c>
      <c r="G58" s="133">
        <f>C96</f>
        <v>2957</v>
      </c>
      <c r="H58" s="211"/>
      <c r="I58" s="211"/>
    </row>
    <row r="59" spans="1:9" x14ac:dyDescent="0.25">
      <c r="A59" s="117" t="s">
        <v>126</v>
      </c>
      <c r="B59" s="117" t="s">
        <v>127</v>
      </c>
      <c r="C59" s="108">
        <v>2809.65</v>
      </c>
      <c r="D59" s="180"/>
      <c r="E59" s="48"/>
      <c r="F59" s="211"/>
      <c r="G59" s="211"/>
      <c r="H59" s="211"/>
      <c r="I59" s="211"/>
    </row>
    <row r="60" spans="1:9" x14ac:dyDescent="0.25">
      <c r="A60" s="117" t="s">
        <v>128</v>
      </c>
      <c r="B60" s="117" t="s">
        <v>129</v>
      </c>
      <c r="C60" s="108">
        <v>1554.49</v>
      </c>
      <c r="D60" s="180"/>
      <c r="E60" s="48"/>
      <c r="F60" s="241" t="s">
        <v>130</v>
      </c>
      <c r="G60" s="228"/>
      <c r="H60" s="211"/>
      <c r="I60" s="211"/>
    </row>
    <row r="61" spans="1:9" x14ac:dyDescent="0.25">
      <c r="A61" s="117" t="s">
        <v>131</v>
      </c>
      <c r="B61" s="117" t="s">
        <v>132</v>
      </c>
      <c r="C61" s="108">
        <v>35319.14</v>
      </c>
      <c r="D61" s="180"/>
      <c r="F61" s="134" t="s">
        <v>133</v>
      </c>
      <c r="G61" s="135"/>
      <c r="H61" s="211"/>
      <c r="I61" s="211"/>
    </row>
    <row r="62" spans="1:9" x14ac:dyDescent="0.25">
      <c r="A62" s="117" t="s">
        <v>134</v>
      </c>
      <c r="B62" s="117" t="s">
        <v>132</v>
      </c>
      <c r="C62" s="108">
        <v>0</v>
      </c>
      <c r="D62" s="180"/>
      <c r="F62" s="134" t="s">
        <v>135</v>
      </c>
      <c r="G62" s="140">
        <f>C70</f>
        <v>39809.919999999998</v>
      </c>
      <c r="H62" s="211"/>
      <c r="I62" s="211"/>
    </row>
    <row r="63" spans="1:9" x14ac:dyDescent="0.25">
      <c r="A63" s="117" t="s">
        <v>136</v>
      </c>
      <c r="B63" s="117" t="s">
        <v>137</v>
      </c>
      <c r="C63" s="108">
        <v>15126.7</v>
      </c>
      <c r="D63" s="180"/>
      <c r="F63" s="136" t="s">
        <v>138</v>
      </c>
      <c r="G63" s="140">
        <f>C98</f>
        <v>0</v>
      </c>
      <c r="H63" s="211"/>
      <c r="I63" s="211"/>
    </row>
    <row r="64" spans="1:9" x14ac:dyDescent="0.25">
      <c r="A64" s="109"/>
      <c r="B64" s="109"/>
      <c r="C64" s="110"/>
      <c r="F64" s="137"/>
      <c r="G64" s="138"/>
      <c r="H64" s="211"/>
      <c r="I64" s="211"/>
    </row>
    <row r="65" spans="1:9" x14ac:dyDescent="0.25">
      <c r="A65" s="1" t="s">
        <v>139</v>
      </c>
      <c r="B65" s="227"/>
      <c r="C65" s="228"/>
      <c r="D65" s="179" t="s">
        <v>60</v>
      </c>
      <c r="F65" s="242" t="s">
        <v>140</v>
      </c>
      <c r="G65" s="228"/>
      <c r="H65" s="211"/>
      <c r="I65" s="211"/>
    </row>
    <row r="66" spans="1:9" x14ac:dyDescent="0.25">
      <c r="A66" s="111" t="s">
        <v>141</v>
      </c>
      <c r="B66" s="112"/>
      <c r="C66" s="97">
        <v>50389.69</v>
      </c>
      <c r="D66" s="180"/>
      <c r="F66" s="139" t="s">
        <v>142</v>
      </c>
      <c r="G66" s="140">
        <f>C66</f>
        <v>50389.69</v>
      </c>
      <c r="H66" s="211"/>
      <c r="I66" s="211"/>
    </row>
    <row r="67" spans="1:9" x14ac:dyDescent="0.25">
      <c r="A67" s="111" t="s">
        <v>143</v>
      </c>
      <c r="B67" s="112"/>
      <c r="C67" s="97">
        <v>49346.18</v>
      </c>
      <c r="D67" s="180"/>
      <c r="F67" s="141" t="s">
        <v>144</v>
      </c>
      <c r="G67" s="140">
        <f>C67+C68</f>
        <v>50389.69</v>
      </c>
      <c r="H67" s="211"/>
      <c r="I67" s="211"/>
    </row>
    <row r="68" spans="1:9" x14ac:dyDescent="0.25">
      <c r="A68" s="111" t="s">
        <v>145</v>
      </c>
      <c r="B68" s="113" t="s">
        <v>146</v>
      </c>
      <c r="C68" s="97">
        <v>1043.51</v>
      </c>
      <c r="D68" s="180"/>
      <c r="F68" s="141" t="s">
        <v>147</v>
      </c>
      <c r="G68" s="140">
        <f>C39</f>
        <v>50389.69</v>
      </c>
      <c r="H68" s="211"/>
      <c r="I68" s="211"/>
    </row>
    <row r="69" spans="1:9" x14ac:dyDescent="0.25">
      <c r="A69" s="111" t="s">
        <v>148</v>
      </c>
      <c r="B69" s="112"/>
      <c r="C69" s="97">
        <v>2809.65</v>
      </c>
      <c r="D69" s="180"/>
      <c r="F69" s="141" t="s">
        <v>149</v>
      </c>
      <c r="G69" s="140">
        <f>C52+C53</f>
        <v>50389.69</v>
      </c>
      <c r="H69" s="211"/>
      <c r="I69" s="211"/>
    </row>
    <row r="70" spans="1:9" x14ac:dyDescent="0.25">
      <c r="A70" s="111" t="s">
        <v>150</v>
      </c>
      <c r="B70" s="112"/>
      <c r="C70" s="97">
        <v>39809.919999999998</v>
      </c>
      <c r="D70" s="180"/>
      <c r="F70" s="139" t="s">
        <v>151</v>
      </c>
      <c r="G70" s="140">
        <f>C84</f>
        <v>50389.69</v>
      </c>
      <c r="H70" s="211"/>
      <c r="I70" s="211"/>
    </row>
    <row r="71" spans="1:9" x14ac:dyDescent="0.25">
      <c r="A71" s="114"/>
      <c r="B71" s="114"/>
      <c r="C71" s="115"/>
      <c r="F71" s="211"/>
      <c r="G71" s="211"/>
    </row>
    <row r="72" spans="1:9" x14ac:dyDescent="0.25">
      <c r="A72" s="1" t="s">
        <v>152</v>
      </c>
      <c r="B72" s="227"/>
      <c r="C72" s="228"/>
      <c r="D72" s="179" t="s">
        <v>60</v>
      </c>
      <c r="F72" s="230" t="s">
        <v>153</v>
      </c>
      <c r="G72" s="228"/>
    </row>
    <row r="73" spans="1:9" x14ac:dyDescent="0.25">
      <c r="A73" s="202" t="s">
        <v>154</v>
      </c>
      <c r="B73" s="202" t="s">
        <v>155</v>
      </c>
      <c r="C73" s="116">
        <v>2710.99</v>
      </c>
      <c r="D73" s="180"/>
      <c r="F73" s="142" t="s">
        <v>156</v>
      </c>
      <c r="G73" s="143">
        <v>0</v>
      </c>
    </row>
    <row r="74" spans="1:9" x14ac:dyDescent="0.25">
      <c r="A74" s="202" t="s">
        <v>157</v>
      </c>
      <c r="B74" s="202" t="s">
        <v>158</v>
      </c>
      <c r="C74" s="116">
        <v>90.16</v>
      </c>
      <c r="D74" s="180"/>
      <c r="F74" s="142" t="s">
        <v>159</v>
      </c>
      <c r="G74" s="133">
        <f>C95</f>
        <v>0</v>
      </c>
    </row>
    <row r="75" spans="1:9" x14ac:dyDescent="0.25">
      <c r="A75" s="202" t="s">
        <v>160</v>
      </c>
      <c r="B75" s="202" t="s">
        <v>161</v>
      </c>
      <c r="C75" s="116">
        <v>7</v>
      </c>
      <c r="D75" s="180"/>
    </row>
    <row r="76" spans="1:9" x14ac:dyDescent="0.25">
      <c r="A76" s="202" t="s">
        <v>162</v>
      </c>
      <c r="B76" s="202" t="s">
        <v>163</v>
      </c>
      <c r="C76" s="116">
        <v>399</v>
      </c>
      <c r="D76" s="180"/>
    </row>
    <row r="77" spans="1:9" x14ac:dyDescent="0.25">
      <c r="A77" s="202" t="s">
        <v>164</v>
      </c>
      <c r="B77" s="202" t="s">
        <v>165</v>
      </c>
      <c r="C77" s="116">
        <v>0</v>
      </c>
      <c r="F77" s="181" t="s">
        <v>166</v>
      </c>
    </row>
    <row r="78" spans="1:9" x14ac:dyDescent="0.25">
      <c r="A78" s="202" t="s">
        <v>167</v>
      </c>
      <c r="B78" s="202" t="s">
        <v>168</v>
      </c>
      <c r="C78" s="116">
        <v>0</v>
      </c>
      <c r="D78" s="180"/>
      <c r="F78" s="182"/>
      <c r="G78" s="182"/>
      <c r="H78" s="182"/>
      <c r="I78" s="182"/>
    </row>
    <row r="79" spans="1:9" x14ac:dyDescent="0.25">
      <c r="A79" s="202" t="s">
        <v>169</v>
      </c>
      <c r="B79" s="202" t="s">
        <v>170</v>
      </c>
      <c r="C79" s="116">
        <v>0</v>
      </c>
      <c r="D79" s="180"/>
      <c r="F79" s="182"/>
      <c r="G79" s="182"/>
      <c r="H79" s="182"/>
      <c r="I79" s="182"/>
    </row>
    <row r="80" spans="1:9" x14ac:dyDescent="0.25">
      <c r="A80" s="203" t="s">
        <v>171</v>
      </c>
      <c r="B80" s="202" t="s">
        <v>172</v>
      </c>
      <c r="C80" s="116">
        <v>0</v>
      </c>
      <c r="D80" s="180"/>
      <c r="F80" s="182"/>
      <c r="G80" s="182"/>
      <c r="H80" s="182"/>
      <c r="I80" s="182"/>
    </row>
    <row r="81" spans="1:9" x14ac:dyDescent="0.25">
      <c r="A81" s="203">
        <v>1425</v>
      </c>
      <c r="B81" s="202" t="s">
        <v>173</v>
      </c>
      <c r="C81" s="116">
        <v>0</v>
      </c>
      <c r="D81" s="180"/>
      <c r="F81" s="182"/>
      <c r="G81" s="182"/>
      <c r="H81" s="182"/>
      <c r="I81" s="182"/>
    </row>
    <row r="82" spans="1:9" x14ac:dyDescent="0.25">
      <c r="A82" s="117" t="s">
        <v>174</v>
      </c>
      <c r="B82" s="117" t="s">
        <v>175</v>
      </c>
      <c r="C82" s="116">
        <v>4398.96</v>
      </c>
      <c r="D82" s="180"/>
      <c r="F82" s="182"/>
      <c r="G82" s="182"/>
      <c r="H82" s="182"/>
      <c r="I82" s="182"/>
    </row>
    <row r="83" spans="1:9" x14ac:dyDescent="0.25">
      <c r="A83" s="117" t="s">
        <v>176</v>
      </c>
      <c r="B83" s="117" t="s">
        <v>177</v>
      </c>
      <c r="C83" s="116">
        <v>4903.09</v>
      </c>
      <c r="D83" s="180"/>
      <c r="F83" s="182"/>
      <c r="G83" s="182"/>
      <c r="H83" s="182"/>
      <c r="I83" s="182"/>
    </row>
    <row r="84" spans="1:9" x14ac:dyDescent="0.25">
      <c r="A84" s="118" t="s">
        <v>178</v>
      </c>
      <c r="B84" s="118" t="s">
        <v>179</v>
      </c>
      <c r="C84" s="116">
        <v>50389.69</v>
      </c>
      <c r="D84" s="180"/>
      <c r="F84" s="182"/>
      <c r="G84" s="182"/>
      <c r="H84" s="182"/>
      <c r="I84" s="182"/>
    </row>
    <row r="85" spans="1:9" x14ac:dyDescent="0.25">
      <c r="A85" s="207" t="s">
        <v>180</v>
      </c>
      <c r="B85" s="117" t="s">
        <v>181</v>
      </c>
      <c r="C85" s="116">
        <v>102.77</v>
      </c>
      <c r="D85" s="180"/>
      <c r="F85" s="182"/>
      <c r="G85" s="182"/>
      <c r="H85" s="182"/>
      <c r="I85" s="182"/>
    </row>
    <row r="86" spans="1:9" x14ac:dyDescent="0.25">
      <c r="A86" s="117" t="s">
        <v>182</v>
      </c>
      <c r="B86" s="117" t="s">
        <v>183</v>
      </c>
      <c r="C86" s="116">
        <v>115.61</v>
      </c>
      <c r="D86" s="180"/>
      <c r="F86" s="182"/>
      <c r="G86" s="182"/>
      <c r="H86" s="182"/>
      <c r="I86" s="182"/>
    </row>
    <row r="87" spans="1:9" x14ac:dyDescent="0.25">
      <c r="A87" s="176" t="s">
        <v>184</v>
      </c>
      <c r="B87" s="117" t="s">
        <v>185</v>
      </c>
      <c r="C87" s="116">
        <v>0</v>
      </c>
      <c r="D87" s="180"/>
      <c r="F87" s="182"/>
      <c r="G87" s="182"/>
      <c r="H87" s="182"/>
      <c r="I87" s="182"/>
    </row>
    <row r="88" spans="1:9" x14ac:dyDescent="0.25">
      <c r="A88" s="176" t="s">
        <v>186</v>
      </c>
      <c r="B88" s="117" t="s">
        <v>185</v>
      </c>
      <c r="C88" s="116">
        <v>0</v>
      </c>
      <c r="D88" s="180"/>
      <c r="F88" s="182"/>
      <c r="G88" s="182"/>
      <c r="H88" s="182"/>
      <c r="I88" s="182"/>
    </row>
    <row r="89" spans="1:9" x14ac:dyDescent="0.25">
      <c r="A89" s="118" t="s">
        <v>187</v>
      </c>
      <c r="B89" s="118" t="s">
        <v>188</v>
      </c>
      <c r="C89" s="116">
        <v>39995.26</v>
      </c>
      <c r="D89" s="180"/>
      <c r="F89" s="182"/>
      <c r="G89" s="182"/>
      <c r="H89" s="182"/>
      <c r="I89" s="182"/>
    </row>
    <row r="90" spans="1:9" x14ac:dyDescent="0.25">
      <c r="A90" s="207" t="s">
        <v>189</v>
      </c>
      <c r="B90" s="117" t="s">
        <v>98</v>
      </c>
      <c r="C90" s="116">
        <v>1403.39</v>
      </c>
      <c r="D90" s="180"/>
      <c r="F90" s="182"/>
      <c r="G90" s="182"/>
      <c r="H90" s="182"/>
      <c r="I90" s="182"/>
    </row>
    <row r="91" spans="1:9" x14ac:dyDescent="0.25">
      <c r="A91" s="117" t="s">
        <v>190</v>
      </c>
      <c r="B91" s="117" t="s">
        <v>191</v>
      </c>
      <c r="C91" s="116">
        <v>0</v>
      </c>
      <c r="D91" s="180"/>
      <c r="F91" s="182"/>
      <c r="G91" s="182"/>
      <c r="H91" s="182"/>
      <c r="I91" s="182"/>
    </row>
    <row r="92" spans="1:9" x14ac:dyDescent="0.25">
      <c r="A92" s="117" t="s">
        <v>192</v>
      </c>
      <c r="B92" s="117" t="s">
        <v>193</v>
      </c>
      <c r="C92" s="116">
        <v>138.84</v>
      </c>
      <c r="D92" s="180"/>
      <c r="F92" s="182"/>
      <c r="G92" s="182"/>
      <c r="H92" s="182"/>
      <c r="I92" s="182"/>
    </row>
    <row r="93" spans="1:9" x14ac:dyDescent="0.25">
      <c r="A93" s="117" t="s">
        <v>194</v>
      </c>
      <c r="B93" s="117" t="s">
        <v>195</v>
      </c>
      <c r="C93" s="116">
        <v>0</v>
      </c>
      <c r="D93" s="180"/>
      <c r="F93" s="182"/>
      <c r="G93" s="182"/>
      <c r="H93" s="182"/>
      <c r="I93" s="182"/>
    </row>
    <row r="94" spans="1:9" x14ac:dyDescent="0.25">
      <c r="A94" s="117" t="s">
        <v>196</v>
      </c>
      <c r="B94" s="117" t="s">
        <v>197</v>
      </c>
      <c r="C94" s="116">
        <v>0</v>
      </c>
      <c r="D94" s="180"/>
      <c r="F94" s="182"/>
      <c r="G94" s="182"/>
      <c r="H94" s="182"/>
      <c r="I94" s="182"/>
    </row>
    <row r="95" spans="1:9" x14ac:dyDescent="0.25">
      <c r="A95" s="287" t="s">
        <v>198</v>
      </c>
      <c r="B95" s="287" t="s">
        <v>199</v>
      </c>
      <c r="C95" s="288">
        <v>0</v>
      </c>
      <c r="D95" s="180" t="s">
        <v>375</v>
      </c>
      <c r="F95" s="182"/>
      <c r="G95" s="182"/>
      <c r="H95" s="182"/>
      <c r="I95" s="182"/>
    </row>
    <row r="96" spans="1:9" x14ac:dyDescent="0.25">
      <c r="A96" s="117" t="s">
        <v>200</v>
      </c>
      <c r="B96" s="117" t="s">
        <v>201</v>
      </c>
      <c r="C96" s="116">
        <v>2957</v>
      </c>
      <c r="D96" s="180"/>
      <c r="F96" s="182"/>
      <c r="G96" s="182"/>
      <c r="H96" s="182"/>
      <c r="I96" s="182"/>
    </row>
    <row r="97" spans="1:9" x14ac:dyDescent="0.25">
      <c r="A97" s="117" t="s">
        <v>202</v>
      </c>
      <c r="B97" s="117" t="s">
        <v>203</v>
      </c>
      <c r="C97" s="116">
        <v>0</v>
      </c>
      <c r="D97" s="180"/>
      <c r="F97" s="182"/>
      <c r="G97" s="182"/>
      <c r="H97" s="182"/>
      <c r="I97" s="182"/>
    </row>
    <row r="98" spans="1:9" x14ac:dyDescent="0.25">
      <c r="A98" s="289" t="s">
        <v>204</v>
      </c>
      <c r="B98" s="289" t="s">
        <v>205</v>
      </c>
      <c r="C98" s="288">
        <v>0</v>
      </c>
      <c r="D98" s="209" t="s">
        <v>376</v>
      </c>
      <c r="F98" s="182"/>
      <c r="G98" s="182"/>
      <c r="H98" s="182"/>
      <c r="I98" s="182"/>
    </row>
    <row r="99" spans="1:9" x14ac:dyDescent="0.25">
      <c r="A99" s="209"/>
      <c r="B99" s="209"/>
      <c r="C99" s="186"/>
      <c r="F99" s="182"/>
      <c r="G99" s="182"/>
      <c r="H99" s="182"/>
      <c r="I99" s="182"/>
    </row>
    <row r="100" spans="1:9" x14ac:dyDescent="0.25">
      <c r="A100" s="209"/>
      <c r="B100" s="209"/>
      <c r="C100" s="186"/>
      <c r="F100" s="182"/>
      <c r="G100" s="182"/>
      <c r="H100" s="182"/>
      <c r="I100" s="182"/>
    </row>
    <row r="101" spans="1:9" x14ac:dyDescent="0.25">
      <c r="A101" s="209" t="s">
        <v>206</v>
      </c>
      <c r="B101" s="209"/>
      <c r="C101" s="186"/>
      <c r="F101" s="182"/>
      <c r="G101" s="182"/>
      <c r="H101" s="182"/>
      <c r="I101" s="182"/>
    </row>
    <row r="102" spans="1:9" x14ac:dyDescent="0.25">
      <c r="A102" s="209" t="s">
        <v>207</v>
      </c>
      <c r="B102" s="209"/>
      <c r="C102" s="186"/>
      <c r="F102" s="182"/>
      <c r="G102" s="182"/>
      <c r="H102" s="182"/>
      <c r="I102" s="182"/>
    </row>
    <row r="103" spans="1:9" x14ac:dyDescent="0.25">
      <c r="A103" s="209" t="s">
        <v>208</v>
      </c>
      <c r="B103" s="209"/>
      <c r="C103" s="186"/>
      <c r="F103" s="182"/>
      <c r="G103" s="182"/>
      <c r="H103" s="182"/>
      <c r="I103" s="182"/>
    </row>
    <row r="104" spans="1:9" x14ac:dyDescent="0.25">
      <c r="A104" s="209" t="s">
        <v>209</v>
      </c>
      <c r="B104" s="209"/>
      <c r="C104" s="186"/>
      <c r="F104" s="182"/>
      <c r="G104" s="182"/>
      <c r="H104" s="182"/>
      <c r="I104" s="182"/>
    </row>
    <row r="105" spans="1:9" x14ac:dyDescent="0.25">
      <c r="A105" s="209"/>
      <c r="B105" s="209"/>
      <c r="C105" s="186"/>
      <c r="F105" s="182"/>
      <c r="G105" s="182"/>
      <c r="H105" s="182"/>
      <c r="I105" s="182"/>
    </row>
    <row r="106" spans="1:9" x14ac:dyDescent="0.25">
      <c r="A106" s="209"/>
      <c r="B106" s="209"/>
      <c r="C106" s="186"/>
      <c r="F106" s="183"/>
      <c r="G106" s="184"/>
      <c r="H106" s="182"/>
      <c r="I106" s="182"/>
    </row>
    <row r="107" spans="1:9" x14ac:dyDescent="0.25">
      <c r="A107" s="209"/>
      <c r="B107" s="209"/>
      <c r="C107" s="186"/>
      <c r="F107" s="183"/>
      <c r="G107" s="184"/>
      <c r="H107" s="182"/>
      <c r="I107" s="182"/>
    </row>
    <row r="108" spans="1:9" x14ac:dyDescent="0.25">
      <c r="A108" s="209"/>
      <c r="B108" s="209"/>
      <c r="C108" s="186"/>
      <c r="F108" s="183"/>
      <c r="G108" s="184"/>
      <c r="H108" s="182"/>
      <c r="I108" s="182"/>
    </row>
    <row r="109" spans="1:9" x14ac:dyDescent="0.25">
      <c r="A109" s="209"/>
      <c r="B109" s="209"/>
      <c r="C109" s="186"/>
      <c r="F109" s="183"/>
      <c r="G109" s="184"/>
      <c r="H109" s="182"/>
      <c r="I109" s="182"/>
    </row>
    <row r="110" spans="1:9" x14ac:dyDescent="0.25">
      <c r="A110" s="209"/>
      <c r="B110" s="209"/>
      <c r="C110" s="186"/>
      <c r="F110" s="183"/>
      <c r="G110" s="184"/>
      <c r="H110" s="182"/>
      <c r="I110" s="182"/>
    </row>
    <row r="111" spans="1:9" x14ac:dyDescent="0.25">
      <c r="A111" s="209"/>
      <c r="B111" s="209"/>
      <c r="C111" s="186"/>
      <c r="F111" s="183"/>
      <c r="G111" s="184"/>
      <c r="H111" s="182"/>
      <c r="I111" s="182"/>
    </row>
    <row r="112" spans="1:9" x14ac:dyDescent="0.25">
      <c r="F112" s="183"/>
      <c r="G112" s="184"/>
      <c r="H112" s="182"/>
      <c r="I112" s="182"/>
    </row>
    <row r="113" spans="6:9" x14ac:dyDescent="0.25">
      <c r="F113" s="183"/>
      <c r="G113" s="184"/>
      <c r="H113" s="182"/>
      <c r="I113" s="182"/>
    </row>
    <row r="114" spans="6:9" x14ac:dyDescent="0.25">
      <c r="F114" s="183"/>
      <c r="G114" s="184"/>
      <c r="H114" s="182"/>
      <c r="I114" s="182"/>
    </row>
    <row r="115" spans="6:9" x14ac:dyDescent="0.25">
      <c r="F115" s="183"/>
      <c r="G115" s="184"/>
      <c r="H115" s="182"/>
      <c r="I115" s="182"/>
    </row>
    <row r="116" spans="6:9" x14ac:dyDescent="0.25">
      <c r="F116" s="183"/>
      <c r="G116" s="184"/>
      <c r="H116" s="182"/>
      <c r="I116" s="182"/>
    </row>
    <row r="117" spans="6:9" x14ac:dyDescent="0.25">
      <c r="F117" s="183"/>
      <c r="G117" s="184"/>
      <c r="H117" s="182"/>
      <c r="I117" s="182"/>
    </row>
    <row r="118" spans="6:9" x14ac:dyDescent="0.25">
      <c r="F118" s="183"/>
      <c r="G118" s="184"/>
      <c r="H118" s="182"/>
      <c r="I118" s="182"/>
    </row>
    <row r="119" spans="6:9" x14ac:dyDescent="0.25">
      <c r="F119" s="183"/>
      <c r="G119" s="184"/>
      <c r="H119" s="182"/>
      <c r="I119" s="182"/>
    </row>
    <row r="120" spans="6:9" x14ac:dyDescent="0.25">
      <c r="F120" s="183"/>
      <c r="G120" s="184"/>
      <c r="H120" s="182"/>
      <c r="I120" s="182"/>
    </row>
    <row r="121" spans="6:9" x14ac:dyDescent="0.25">
      <c r="F121" s="183"/>
      <c r="G121" s="184"/>
      <c r="H121" s="182"/>
      <c r="I121" s="182"/>
    </row>
    <row r="122" spans="6:9" x14ac:dyDescent="0.25">
      <c r="F122" s="183"/>
      <c r="G122" s="184"/>
      <c r="H122" s="182"/>
      <c r="I122" s="182"/>
    </row>
  </sheetData>
  <mergeCells count="26">
    <mergeCell ref="B14:E18"/>
    <mergeCell ref="B19:E19"/>
    <mergeCell ref="B1:D1"/>
    <mergeCell ref="B6:E6"/>
    <mergeCell ref="B12:E13"/>
    <mergeCell ref="B2:E2"/>
    <mergeCell ref="B5:E5"/>
    <mergeCell ref="B4:E4"/>
    <mergeCell ref="B7:E7"/>
    <mergeCell ref="B3:E3"/>
    <mergeCell ref="B8:E8"/>
    <mergeCell ref="B9:E9"/>
    <mergeCell ref="H8:I8"/>
    <mergeCell ref="B10:E10"/>
    <mergeCell ref="B11:E11"/>
    <mergeCell ref="A65:C65"/>
    <mergeCell ref="A72:C72"/>
    <mergeCell ref="B31:E31"/>
    <mergeCell ref="F72:G72"/>
    <mergeCell ref="B20:E28"/>
    <mergeCell ref="A34:C34"/>
    <mergeCell ref="F60:G60"/>
    <mergeCell ref="B29:E29"/>
    <mergeCell ref="F65:G65"/>
    <mergeCell ref="A38:C38"/>
    <mergeCell ref="B30:E30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C13" sqref="C13"/>
    </sheetView>
  </sheetViews>
  <sheetFormatPr baseColWidth="10" defaultRowHeight="15" x14ac:dyDescent="0.25"/>
  <cols>
    <col min="1" max="1" width="50.140625" style="208" bestFit="1" customWidth="1"/>
    <col min="2" max="2" width="21.85546875" style="211" customWidth="1"/>
    <col min="3" max="3" width="10.140625" style="208" customWidth="1"/>
    <col min="4" max="4" width="14.42578125" style="211" customWidth="1"/>
    <col min="5" max="5" width="39.140625" style="211" customWidth="1"/>
    <col min="6" max="6" width="5.42578125" style="211" customWidth="1"/>
    <col min="7" max="7" width="29.28515625" style="208" customWidth="1"/>
    <col min="8" max="8" width="7.28515625" style="208" customWidth="1"/>
  </cols>
  <sheetData>
    <row r="1" spans="1:10" x14ac:dyDescent="0.25">
      <c r="A1" t="s">
        <v>210</v>
      </c>
      <c r="C1" s="68"/>
      <c r="E1" s="69" t="s">
        <v>211</v>
      </c>
      <c r="F1" s="69"/>
    </row>
    <row r="2" spans="1:10" x14ac:dyDescent="0.25">
      <c r="A2" t="s">
        <v>212</v>
      </c>
      <c r="B2" s="70">
        <f>'Tempo-Banco'!C52</f>
        <v>49346.18</v>
      </c>
      <c r="C2" s="68"/>
      <c r="D2" s="71"/>
      <c r="E2" s="247">
        <f>D20+D21+D22+D23+D5</f>
        <v>316.09364860000005</v>
      </c>
      <c r="F2" s="248" t="s">
        <v>213</v>
      </c>
      <c r="G2" s="247">
        <f>'Tempo-Banco'!C47</f>
        <v>316.08999999999997</v>
      </c>
      <c r="I2" s="74"/>
    </row>
    <row r="3" spans="1:10" x14ac:dyDescent="0.25">
      <c r="A3" t="s">
        <v>214</v>
      </c>
      <c r="B3" s="70">
        <f>'Tempo-Banco'!C53</f>
        <v>1043.51</v>
      </c>
      <c r="C3" s="68"/>
      <c r="D3" s="71"/>
      <c r="E3" s="249"/>
      <c r="F3" s="249"/>
      <c r="G3" s="234"/>
    </row>
    <row r="4" spans="1:10" x14ac:dyDescent="0.25">
      <c r="A4" s="72" t="s">
        <v>210</v>
      </c>
      <c r="B4" s="73">
        <f>SUM(B2:B3)</f>
        <v>50389.69</v>
      </c>
      <c r="C4" s="68"/>
      <c r="E4" s="249"/>
      <c r="F4" s="249"/>
      <c r="G4" s="234"/>
      <c r="I4" s="74"/>
    </row>
    <row r="5" spans="1:10" x14ac:dyDescent="0.25">
      <c r="A5" t="s">
        <v>215</v>
      </c>
      <c r="B5" s="70">
        <f>'Tempo-Banco'!C60</f>
        <v>1554.49</v>
      </c>
      <c r="C5" s="68">
        <v>6.6100000000000006E-2</v>
      </c>
      <c r="D5" s="73">
        <f>B5*C5</f>
        <v>102.75178900000002</v>
      </c>
      <c r="E5" s="249"/>
      <c r="F5" s="249"/>
      <c r="G5" s="234"/>
    </row>
    <row r="6" spans="1:10" x14ac:dyDescent="0.25">
      <c r="A6" t="s">
        <v>216</v>
      </c>
      <c r="B6" s="70">
        <f>'Tempo-Banco'!C59</f>
        <v>2809.65</v>
      </c>
      <c r="C6" s="68">
        <v>2.4400000000000002E-2</v>
      </c>
      <c r="D6" s="73">
        <f>B6*C6</f>
        <v>68.555460000000011</v>
      </c>
      <c r="I6" s="74"/>
    </row>
    <row r="7" spans="1:10" ht="74.25" customHeight="1" x14ac:dyDescent="0.25">
      <c r="A7" t="s">
        <v>217</v>
      </c>
      <c r="C7" s="68"/>
      <c r="E7" s="169"/>
      <c r="F7" s="169"/>
      <c r="G7" s="170" t="s">
        <v>218</v>
      </c>
    </row>
    <row r="8" spans="1:10" ht="21" customHeight="1" x14ac:dyDescent="0.25">
      <c r="A8" t="s">
        <v>219</v>
      </c>
      <c r="B8" s="211">
        <f>B4</f>
        <v>50389.69</v>
      </c>
      <c r="C8" s="75">
        <v>0.98250000000000004</v>
      </c>
      <c r="D8" s="71">
        <f>B8*C8</f>
        <v>49507.870425000001</v>
      </c>
      <c r="E8" s="171">
        <f>E2+D8</f>
        <v>49823.9640736</v>
      </c>
      <c r="F8" s="177"/>
      <c r="G8" s="247">
        <f>E8+E9</f>
        <v>49937.550898599999</v>
      </c>
      <c r="H8" s="253" t="s">
        <v>213</v>
      </c>
      <c r="I8" s="247">
        <f>'Tempo-Banco'!C49+'Tempo-Banco'!C50+E9</f>
        <v>49937.556824999992</v>
      </c>
      <c r="J8" s="234"/>
    </row>
    <row r="9" spans="1:10" x14ac:dyDescent="0.25">
      <c r="A9" t="s">
        <v>220</v>
      </c>
      <c r="B9" s="70">
        <f>'Tempo-Banco'!C86+'Tempo-Banco'!C88</f>
        <v>115.61</v>
      </c>
      <c r="C9" s="75">
        <v>0.98250000000000004</v>
      </c>
      <c r="D9" s="71">
        <f>B9*C9</f>
        <v>113.586825</v>
      </c>
      <c r="E9" s="87">
        <f>D9</f>
        <v>113.586825</v>
      </c>
      <c r="F9" s="177"/>
      <c r="G9" s="234"/>
      <c r="H9" s="234"/>
      <c r="I9" s="234"/>
      <c r="J9" s="234"/>
    </row>
    <row r="10" spans="1:10" x14ac:dyDescent="0.25">
      <c r="C10" s="75"/>
      <c r="D10" s="77"/>
      <c r="E10" s="76"/>
      <c r="F10" s="76"/>
    </row>
    <row r="11" spans="1:10" x14ac:dyDescent="0.25">
      <c r="C11" s="75"/>
      <c r="D11" s="77"/>
    </row>
    <row r="12" spans="1:10" x14ac:dyDescent="0.25">
      <c r="A12" t="s">
        <v>221</v>
      </c>
      <c r="B12" s="211">
        <f>B8</f>
        <v>50389.69</v>
      </c>
      <c r="C12" s="79">
        <v>0.03</v>
      </c>
      <c r="D12" s="211">
        <f>B12*C12</f>
        <v>1511.6907000000001</v>
      </c>
      <c r="E12" s="78" t="s">
        <v>222</v>
      </c>
      <c r="F12" s="78"/>
    </row>
    <row r="13" spans="1:10" ht="21" customHeight="1" x14ac:dyDescent="0.35">
      <c r="C13" s="68"/>
      <c r="E13" s="247">
        <f>D12</f>
        <v>1511.6907000000001</v>
      </c>
      <c r="F13" s="178" t="s">
        <v>213</v>
      </c>
      <c r="G13" s="247">
        <f>'Tempo-Banco'!C42</f>
        <v>1511.69</v>
      </c>
    </row>
    <row r="14" spans="1:10" x14ac:dyDescent="0.25">
      <c r="A14" s="251" t="s">
        <v>223</v>
      </c>
      <c r="B14" s="249"/>
      <c r="C14" s="68"/>
      <c r="E14" s="249"/>
      <c r="G14" s="234"/>
    </row>
    <row r="15" spans="1:10" x14ac:dyDescent="0.25">
      <c r="A15" t="s">
        <v>224</v>
      </c>
      <c r="B15" s="80">
        <f>B6</f>
        <v>2809.65</v>
      </c>
    </row>
    <row r="16" spans="1:10" x14ac:dyDescent="0.25">
      <c r="A16" t="s">
        <v>225</v>
      </c>
      <c r="B16" s="70">
        <f>'Tempo-Banco'!C59</f>
        <v>2809.65</v>
      </c>
    </row>
    <row r="17" spans="1:10" ht="18.75" customHeight="1" x14ac:dyDescent="0.25">
      <c r="A17" s="82" t="s">
        <v>226</v>
      </c>
      <c r="B17" s="83">
        <f>B15-B16</f>
        <v>0</v>
      </c>
      <c r="E17" s="250" t="s">
        <v>227</v>
      </c>
      <c r="F17" s="249"/>
      <c r="G17" s="234"/>
    </row>
    <row r="18" spans="1:10" ht="15.75" customHeight="1" x14ac:dyDescent="0.25"/>
    <row r="19" spans="1:10" x14ac:dyDescent="0.25">
      <c r="A19" s="251" t="s">
        <v>228</v>
      </c>
      <c r="B19" s="249"/>
    </row>
    <row r="20" spans="1:10" x14ac:dyDescent="0.25">
      <c r="A20" s="212" t="s">
        <v>229</v>
      </c>
      <c r="B20" s="81">
        <f>'Tempo-Banco'!C55</f>
        <v>44692.92</v>
      </c>
      <c r="C20">
        <f>0.508-0.09</f>
        <v>0.41800000000000004</v>
      </c>
      <c r="D20" s="211">
        <f>B20*C20%</f>
        <v>186.81640560000002</v>
      </c>
    </row>
    <row r="21" spans="1:10" x14ac:dyDescent="0.25">
      <c r="A21" s="212" t="s">
        <v>230</v>
      </c>
      <c r="B21" s="81">
        <f>'Tempo-Banco'!C57</f>
        <v>4653.26</v>
      </c>
      <c r="C21">
        <f>0.636-0.144</f>
        <v>0.49199999999999999</v>
      </c>
      <c r="D21" s="211">
        <f>B21*C21%</f>
        <v>22.894039200000002</v>
      </c>
    </row>
    <row r="22" spans="1:10" x14ac:dyDescent="0.25">
      <c r="A22" s="212" t="s">
        <v>231</v>
      </c>
      <c r="B22" s="81">
        <f>'Tempo-Banco'!C56</f>
        <v>1043.51</v>
      </c>
      <c r="C22">
        <f>0.438-0.09</f>
        <v>0.34799999999999998</v>
      </c>
      <c r="D22" s="211">
        <f>B22*C22%</f>
        <v>3.6314147999999995</v>
      </c>
    </row>
    <row r="23" spans="1:10" x14ac:dyDescent="0.25">
      <c r="A23" s="212" t="s">
        <v>232</v>
      </c>
      <c r="B23" s="81">
        <f>'Tempo-Banco'!C58</f>
        <v>0</v>
      </c>
      <c r="C23">
        <f>0.541-0.133</f>
        <v>0.40800000000000003</v>
      </c>
      <c r="D23" s="211">
        <f>B23*C23%</f>
        <v>0</v>
      </c>
    </row>
    <row r="24" spans="1:10" x14ac:dyDescent="0.25">
      <c r="A24" s="212" t="s">
        <v>233</v>
      </c>
      <c r="B24" s="81"/>
    </row>
    <row r="25" spans="1:10" x14ac:dyDescent="0.25">
      <c r="A25" s="82" t="s">
        <v>226</v>
      </c>
      <c r="B25" s="83">
        <f>B4-(SUM(B20:B24))</f>
        <v>0</v>
      </c>
    </row>
    <row r="28" spans="1:10" x14ac:dyDescent="0.25">
      <c r="A28" s="33" t="s">
        <v>234</v>
      </c>
      <c r="B28" s="252"/>
      <c r="C28" s="227"/>
      <c r="D28" s="227"/>
      <c r="E28" s="227"/>
      <c r="F28" s="227"/>
      <c r="G28" s="228"/>
    </row>
    <row r="29" spans="1:10" x14ac:dyDescent="0.25">
      <c r="H29" s="211"/>
      <c r="I29" s="211"/>
      <c r="J29" s="211"/>
    </row>
    <row r="30" spans="1:10" x14ac:dyDescent="0.25">
      <c r="H30" s="211"/>
      <c r="I30" s="211"/>
      <c r="J30" s="211"/>
    </row>
    <row r="31" spans="1:10" x14ac:dyDescent="0.25">
      <c r="H31" s="211"/>
      <c r="I31" s="211"/>
      <c r="J31" s="211"/>
    </row>
  </sheetData>
  <mergeCells count="12">
    <mergeCell ref="B28:G28"/>
    <mergeCell ref="H8:H9"/>
    <mergeCell ref="G8:G9"/>
    <mergeCell ref="A19:B19"/>
    <mergeCell ref="E13:E14"/>
    <mergeCell ref="G13:G14"/>
    <mergeCell ref="I8:J9"/>
    <mergeCell ref="F2:F5"/>
    <mergeCell ref="E17:G17"/>
    <mergeCell ref="A14:B14"/>
    <mergeCell ref="G2:G5"/>
    <mergeCell ref="E2:E5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"/>
  <sheetViews>
    <sheetView workbookViewId="0">
      <selection activeCell="Q13" sqref="Q13"/>
    </sheetView>
  </sheetViews>
  <sheetFormatPr baseColWidth="10" defaultColWidth="11.42578125" defaultRowHeight="15" x14ac:dyDescent="0.25"/>
  <cols>
    <col min="1" max="1" width="12" style="101" customWidth="1"/>
    <col min="2" max="2" width="13" style="47" customWidth="1"/>
    <col min="3" max="3" width="9.85546875" style="101" customWidth="1"/>
    <col min="4" max="4" width="11.5703125" style="47" customWidth="1"/>
    <col min="5" max="5" width="8" style="47" bestFit="1" customWidth="1"/>
    <col min="6" max="6" width="8.42578125" style="101" customWidth="1"/>
    <col min="7" max="7" width="9.7109375" style="101" bestFit="1" customWidth="1"/>
    <col min="8" max="8" width="10.28515625" style="101" bestFit="1" customWidth="1"/>
    <col min="9" max="9" width="10.5703125" style="101" bestFit="1" customWidth="1"/>
    <col min="10" max="11" width="7.7109375" style="101" bestFit="1" customWidth="1"/>
    <col min="12" max="12" width="10" style="101" bestFit="1" customWidth="1"/>
    <col min="13" max="14" width="7.7109375" style="101" bestFit="1" customWidth="1"/>
    <col min="15" max="15" width="3.5703125" style="101" customWidth="1"/>
    <col min="16" max="16" width="40.140625" style="101" bestFit="1" customWidth="1"/>
    <col min="17" max="17" width="12.7109375" style="101" customWidth="1"/>
    <col min="18" max="18" width="11.42578125" style="101" customWidth="1"/>
    <col min="19" max="19" width="10.7109375" style="101" bestFit="1" customWidth="1"/>
    <col min="20" max="21" width="11.42578125" style="101" customWidth="1"/>
    <col min="22" max="16384" width="11.42578125" style="101"/>
  </cols>
  <sheetData>
    <row r="1" spans="1:21" ht="15.75" customHeight="1" x14ac:dyDescent="0.25">
      <c r="A1" s="273" t="s">
        <v>235</v>
      </c>
      <c r="B1" s="273"/>
      <c r="C1" s="273" t="s">
        <v>236</v>
      </c>
      <c r="D1" s="273"/>
      <c r="E1" s="273"/>
      <c r="F1" s="167" t="s">
        <v>237</v>
      </c>
    </row>
    <row r="2" spans="1:21" x14ac:dyDescent="0.25">
      <c r="A2" s="274" t="s">
        <v>238</v>
      </c>
      <c r="B2" s="274"/>
      <c r="C2" s="272" t="s">
        <v>239</v>
      </c>
      <c r="D2" s="272"/>
      <c r="E2" s="272"/>
      <c r="F2" s="162"/>
    </row>
    <row r="3" spans="1:21" x14ac:dyDescent="0.25">
      <c r="A3" s="47"/>
      <c r="B3" s="101"/>
    </row>
    <row r="4" spans="1:21" x14ac:dyDescent="0.25">
      <c r="A4" s="256" t="s">
        <v>240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P4" s="52" t="s">
        <v>241</v>
      </c>
      <c r="Q4" s="144">
        <v>50389.69</v>
      </c>
    </row>
    <row r="5" spans="1:21" ht="15.75" customHeight="1" x14ac:dyDescent="0.25">
      <c r="A5" s="262" t="s">
        <v>242</v>
      </c>
      <c r="B5" s="263"/>
      <c r="C5" s="263"/>
      <c r="D5" s="263"/>
      <c r="E5" s="263"/>
      <c r="F5" s="263"/>
      <c r="G5" s="264"/>
      <c r="H5" s="259" t="s">
        <v>243</v>
      </c>
      <c r="I5" s="260"/>
      <c r="J5" s="260"/>
      <c r="K5" s="260"/>
      <c r="L5" s="260"/>
      <c r="M5" s="260"/>
      <c r="N5" s="261"/>
      <c r="P5" s="52" t="str">
        <f>'Tempo-Banco'!F70</f>
        <v>JAL/RUB - BRUT A PAYER</v>
      </c>
      <c r="Q5" s="106">
        <f>'Tempo-Banco'!C84</f>
        <v>50389.69</v>
      </c>
    </row>
    <row r="6" spans="1:21" ht="15.75" customHeight="1" x14ac:dyDescent="0.25">
      <c r="A6" s="9" t="s">
        <v>373</v>
      </c>
      <c r="B6" s="6"/>
      <c r="C6" s="27"/>
      <c r="D6" s="6"/>
      <c r="E6" s="6"/>
      <c r="F6" s="27"/>
      <c r="G6" s="7" t="s">
        <v>244</v>
      </c>
      <c r="H6" s="103"/>
      <c r="I6" s="47"/>
      <c r="K6" s="47"/>
      <c r="L6" s="47"/>
      <c r="N6" s="8" t="s">
        <v>244</v>
      </c>
      <c r="P6" s="50" t="s">
        <v>245</v>
      </c>
      <c r="Q6" s="144">
        <v>3205.15</v>
      </c>
    </row>
    <row r="7" spans="1:21" ht="15.75" customHeight="1" x14ac:dyDescent="0.25">
      <c r="A7" s="9"/>
      <c r="B7" s="217">
        <f>0.2228/0.6</f>
        <v>0.37133333333333335</v>
      </c>
      <c r="C7" s="27"/>
      <c r="D7" s="6"/>
      <c r="E7" s="6"/>
      <c r="F7" s="27"/>
      <c r="G7" s="7"/>
      <c r="H7" s="103"/>
      <c r="I7" s="218">
        <f>0.0405/0.6</f>
        <v>6.7500000000000004E-2</v>
      </c>
      <c r="K7" s="47"/>
      <c r="L7" s="47"/>
      <c r="N7" s="8"/>
      <c r="P7" s="50" t="s">
        <v>246</v>
      </c>
      <c r="Q7" s="145">
        <f>'Tempo-Banco'!G50</f>
        <v>3207.1499999999996</v>
      </c>
    </row>
    <row r="8" spans="1:21" ht="15.75" customHeight="1" x14ac:dyDescent="0.25">
      <c r="A8" s="9"/>
      <c r="B8" s="6">
        <v>1.6</v>
      </c>
      <c r="C8" s="27">
        <f>B9*B10/B11</f>
        <v>0.82644628099173556</v>
      </c>
      <c r="D8" s="6">
        <f>B8*C8</f>
        <v>1.3223140495867769</v>
      </c>
      <c r="E8" s="6">
        <f>D8-1</f>
        <v>0.3223140495867769</v>
      </c>
      <c r="F8" s="27">
        <f>E8*1.1</f>
        <v>0.35454545454545461</v>
      </c>
      <c r="G8" s="205">
        <f>F8*B7</f>
        <v>0.1316545454545455</v>
      </c>
      <c r="H8" s="103"/>
      <c r="I8" s="47">
        <v>1.6</v>
      </c>
      <c r="J8" s="101">
        <f>I9*I10/I11</f>
        <v>0.82644628099173556</v>
      </c>
      <c r="K8" s="47">
        <f>I8*J8</f>
        <v>1.3223140495867769</v>
      </c>
      <c r="L8" s="47">
        <f>K8-1</f>
        <v>0.3223140495867769</v>
      </c>
      <c r="M8" s="101">
        <f>L8*1.1</f>
        <v>0.35454545454545461</v>
      </c>
      <c r="N8" s="206">
        <f>M8*I7</f>
        <v>2.3931818181818186E-2</v>
      </c>
      <c r="P8" s="53" t="s">
        <v>247</v>
      </c>
      <c r="Q8" s="213">
        <v>4271.96</v>
      </c>
    </row>
    <row r="9" spans="1:21" ht="15.75" customHeight="1" x14ac:dyDescent="0.25">
      <c r="A9" s="9" t="s">
        <v>248</v>
      </c>
      <c r="B9" s="10">
        <v>28</v>
      </c>
      <c r="C9" s="27"/>
      <c r="D9" s="6"/>
      <c r="E9" s="6"/>
      <c r="F9" s="27"/>
      <c r="G9" s="11"/>
      <c r="H9" s="103" t="s">
        <v>248</v>
      </c>
      <c r="I9" s="12">
        <f>B9</f>
        <v>28</v>
      </c>
      <c r="K9" s="47"/>
      <c r="L9" s="47"/>
      <c r="N9" s="13"/>
      <c r="P9" s="53" t="s">
        <v>249</v>
      </c>
      <c r="Q9" s="106">
        <f>+'Tempo-Banco'!C44</f>
        <v>4271.96</v>
      </c>
      <c r="S9" s="48"/>
      <c r="T9" s="48"/>
      <c r="U9" s="48"/>
    </row>
    <row r="10" spans="1:21" ht="15.75" customHeight="1" x14ac:dyDescent="0.25">
      <c r="A10" s="9" t="s">
        <v>250</v>
      </c>
      <c r="B10" s="6">
        <f>11.65</f>
        <v>11.65</v>
      </c>
      <c r="C10" s="27"/>
      <c r="D10" s="6"/>
      <c r="E10" s="6"/>
      <c r="F10" s="27"/>
      <c r="G10" s="11"/>
      <c r="H10" s="103" t="s">
        <v>250</v>
      </c>
      <c r="I10" s="47">
        <f>B10</f>
        <v>11.65</v>
      </c>
      <c r="K10" s="47"/>
      <c r="L10" s="47"/>
      <c r="N10" s="13"/>
      <c r="P10" s="54" t="s">
        <v>251</v>
      </c>
      <c r="Q10" s="144">
        <v>1152.27</v>
      </c>
      <c r="S10" s="48"/>
      <c r="T10" s="48"/>
      <c r="U10" s="48"/>
    </row>
    <row r="11" spans="1:21" ht="15.75" customHeight="1" x14ac:dyDescent="0.25">
      <c r="A11" s="9" t="s">
        <v>210</v>
      </c>
      <c r="B11" s="6">
        <f>C11+D13</f>
        <v>394.702</v>
      </c>
      <c r="C11" s="10">
        <v>326.2</v>
      </c>
      <c r="D11" s="6">
        <f>C11*10/100</f>
        <v>32.619999999999997</v>
      </c>
      <c r="E11" s="6"/>
      <c r="F11" s="27"/>
      <c r="G11" s="11"/>
      <c r="H11" s="103" t="s">
        <v>210</v>
      </c>
      <c r="I11" s="47">
        <f>J11+K13</f>
        <v>394.702</v>
      </c>
      <c r="J11" s="12">
        <f>C11</f>
        <v>326.2</v>
      </c>
      <c r="K11" s="47">
        <f>J11*10/100</f>
        <v>32.619999999999997</v>
      </c>
      <c r="L11" s="47"/>
      <c r="N11" s="13"/>
      <c r="P11" s="54" t="s">
        <v>252</v>
      </c>
      <c r="Q11" s="146">
        <f>'Tempo-Banco'!C54</f>
        <v>1152.27</v>
      </c>
    </row>
    <row r="12" spans="1:21" ht="15.75" customHeight="1" x14ac:dyDescent="0.25">
      <c r="A12" s="14" t="s">
        <v>253</v>
      </c>
      <c r="B12" s="15">
        <f>C11*1.21*G8</f>
        <v>51.964312400000018</v>
      </c>
      <c r="C12" s="27"/>
      <c r="D12" s="6">
        <f>(C11+D11)*10/100</f>
        <v>35.881999999999998</v>
      </c>
      <c r="E12" s="6"/>
      <c r="F12" s="27"/>
      <c r="G12" s="11"/>
      <c r="H12" s="16" t="s">
        <v>253</v>
      </c>
      <c r="I12" s="17">
        <f>J11*1.21*N8</f>
        <v>9.445936500000002</v>
      </c>
      <c r="K12" s="47">
        <f>(J11+K11)*10/100</f>
        <v>35.881999999999998</v>
      </c>
      <c r="L12" s="47"/>
      <c r="N12" s="13"/>
      <c r="P12" s="55" t="s">
        <v>254</v>
      </c>
      <c r="Q12" s="147">
        <v>776.3</v>
      </c>
    </row>
    <row r="13" spans="1:21" ht="15.75" customHeight="1" x14ac:dyDescent="0.25">
      <c r="A13" s="18"/>
      <c r="B13" s="19"/>
      <c r="C13" s="20"/>
      <c r="D13" s="19">
        <f>SUM(D11:D12)</f>
        <v>68.501999999999995</v>
      </c>
      <c r="E13" s="19"/>
      <c r="F13" s="20"/>
      <c r="G13" s="21"/>
      <c r="H13" s="22"/>
      <c r="I13" s="23"/>
      <c r="J13" s="24"/>
      <c r="K13" s="23">
        <f>SUM(K11:K12)</f>
        <v>68.501999999999995</v>
      </c>
      <c r="L13" s="23"/>
      <c r="M13" s="24"/>
      <c r="N13" s="25"/>
      <c r="P13" s="55" t="s">
        <v>255</v>
      </c>
      <c r="Q13" s="146">
        <f>'Tempo-Banco'!C48</f>
        <v>776.3</v>
      </c>
    </row>
    <row r="14" spans="1:21" ht="15.75" customHeight="1" x14ac:dyDescent="0.25">
      <c r="A14" s="269" t="s">
        <v>256</v>
      </c>
      <c r="B14" s="270"/>
      <c r="C14" s="270"/>
      <c r="D14" s="270"/>
      <c r="E14" s="270"/>
      <c r="F14" s="270"/>
      <c r="G14" s="271"/>
      <c r="H14" s="254" t="s">
        <v>257</v>
      </c>
      <c r="I14" s="255"/>
      <c r="J14" s="255"/>
      <c r="K14" s="255"/>
      <c r="L14" s="255"/>
      <c r="M14" s="255"/>
      <c r="O14" s="48"/>
      <c r="P14" s="48"/>
      <c r="Q14" s="48"/>
      <c r="R14" s="48"/>
      <c r="S14" s="48"/>
    </row>
    <row r="15" spans="1:21" ht="15.75" customHeight="1" x14ac:dyDescent="0.25">
      <c r="A15" s="103"/>
      <c r="G15" s="8" t="s">
        <v>244</v>
      </c>
      <c r="O15" s="48"/>
      <c r="R15" s="48"/>
      <c r="S15" s="48"/>
    </row>
    <row r="16" spans="1:21" ht="15.75" customHeight="1" x14ac:dyDescent="0.25">
      <c r="A16" s="103"/>
      <c r="B16" s="218">
        <f>0.0601/0.6</f>
        <v>0.10016666666666667</v>
      </c>
      <c r="G16" s="8"/>
      <c r="H16" s="265" t="s">
        <v>258</v>
      </c>
      <c r="I16" s="265"/>
      <c r="J16" s="265"/>
      <c r="K16" s="265"/>
      <c r="L16" s="49">
        <f>B12+B21+I12</f>
        <v>75.427552200000022</v>
      </c>
      <c r="O16" s="48"/>
      <c r="R16" s="48"/>
      <c r="S16" s="48"/>
    </row>
    <row r="17" spans="1:19" ht="15.75" customHeight="1" x14ac:dyDescent="0.25">
      <c r="A17" s="103"/>
      <c r="B17" s="47">
        <v>1.6</v>
      </c>
      <c r="C17" s="101">
        <f>B18*B19/B20</f>
        <v>0.82644628099173556</v>
      </c>
      <c r="D17" s="47">
        <f>B17*C17</f>
        <v>1.3223140495867769</v>
      </c>
      <c r="E17" s="47">
        <f>D17-1</f>
        <v>0.3223140495867769</v>
      </c>
      <c r="F17" s="101">
        <f>E17*1.1</f>
        <v>0.35454545454545461</v>
      </c>
      <c r="G17" s="206">
        <f>F17*B16</f>
        <v>3.5513636363636372E-2</v>
      </c>
      <c r="I17" s="26"/>
      <c r="J17" s="26"/>
      <c r="K17" s="26"/>
      <c r="O17" s="48"/>
      <c r="R17" s="48"/>
      <c r="S17" s="48"/>
    </row>
    <row r="18" spans="1:19" x14ac:dyDescent="0.25">
      <c r="A18" s="103" t="s">
        <v>248</v>
      </c>
      <c r="B18" s="12">
        <f>B9</f>
        <v>28</v>
      </c>
      <c r="G18" s="13"/>
      <c r="I18" s="100"/>
      <c r="J18" s="100"/>
    </row>
    <row r="19" spans="1:19" ht="15.75" customHeight="1" x14ac:dyDescent="0.25">
      <c r="A19" s="103" t="s">
        <v>250</v>
      </c>
      <c r="B19" s="47">
        <f>B10</f>
        <v>11.65</v>
      </c>
      <c r="G19" s="13"/>
    </row>
    <row r="20" spans="1:19" ht="15.75" customHeight="1" x14ac:dyDescent="0.25">
      <c r="A20" s="103" t="s">
        <v>210</v>
      </c>
      <c r="B20" s="47">
        <f>C20+D22</f>
        <v>394.702</v>
      </c>
      <c r="C20" s="12">
        <f>C11</f>
        <v>326.2</v>
      </c>
      <c r="D20" s="47">
        <f>C20*10/100</f>
        <v>32.619999999999997</v>
      </c>
      <c r="G20" s="13"/>
      <c r="K20" s="28"/>
      <c r="L20" s="28"/>
      <c r="M20" s="28"/>
      <c r="N20" s="28"/>
    </row>
    <row r="21" spans="1:19" x14ac:dyDescent="0.25">
      <c r="A21" s="29" t="s">
        <v>253</v>
      </c>
      <c r="B21" s="30">
        <f>C20*1.21*G17</f>
        <v>14.017303300000004</v>
      </c>
      <c r="D21" s="47">
        <f>(C20+D20)*10/100</f>
        <v>35.881999999999998</v>
      </c>
      <c r="G21" s="13"/>
    </row>
    <row r="22" spans="1:19" ht="15.75" customHeight="1" x14ac:dyDescent="0.25">
      <c r="A22" s="22"/>
      <c r="B22" s="23"/>
      <c r="C22" s="24"/>
      <c r="D22" s="23">
        <f>SUM(D20:D21)</f>
        <v>68.501999999999995</v>
      </c>
      <c r="E22" s="23"/>
      <c r="F22" s="24"/>
      <c r="G22" s="25"/>
    </row>
    <row r="23" spans="1:19" ht="15.75" customHeight="1" x14ac:dyDescent="0.25">
      <c r="A23" s="266" t="s">
        <v>259</v>
      </c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8"/>
    </row>
    <row r="24" spans="1:19" ht="15.75" customHeight="1" x14ac:dyDescent="0.25">
      <c r="A24" s="262" t="s">
        <v>260</v>
      </c>
      <c r="B24" s="263"/>
      <c r="C24" s="263"/>
      <c r="D24" s="263"/>
      <c r="E24" s="263"/>
      <c r="F24" s="263"/>
      <c r="G24" s="264"/>
      <c r="H24" s="259" t="s">
        <v>261</v>
      </c>
      <c r="I24" s="260"/>
      <c r="J24" s="260"/>
      <c r="K24" s="260"/>
      <c r="L24" s="260"/>
      <c r="M24" s="260"/>
      <c r="N24" s="261"/>
    </row>
    <row r="25" spans="1:19" x14ac:dyDescent="0.25">
      <c r="A25" s="9" t="s">
        <v>374</v>
      </c>
      <c r="B25" s="6"/>
      <c r="C25" s="27"/>
      <c r="D25" s="6"/>
      <c r="E25" s="6"/>
      <c r="F25" s="27"/>
      <c r="G25" s="7" t="s">
        <v>244</v>
      </c>
      <c r="H25" s="103"/>
      <c r="I25" s="47"/>
      <c r="K25" s="47"/>
      <c r="L25" s="47"/>
      <c r="N25" s="8" t="s">
        <v>244</v>
      </c>
    </row>
    <row r="26" spans="1:19" x14ac:dyDescent="0.25">
      <c r="A26" s="9"/>
      <c r="B26" s="217">
        <f>0.2228/0.6</f>
        <v>0.37133333333333335</v>
      </c>
      <c r="C26" s="27"/>
      <c r="D26" s="6"/>
      <c r="E26" s="6"/>
      <c r="F26" s="27"/>
      <c r="G26" s="7"/>
      <c r="H26" s="103"/>
      <c r="I26" s="218">
        <f>0.0405/0.6</f>
        <v>6.7500000000000004E-2</v>
      </c>
      <c r="K26" s="47"/>
      <c r="L26" s="47"/>
      <c r="N26" s="8"/>
    </row>
    <row r="27" spans="1:19" x14ac:dyDescent="0.25">
      <c r="A27" s="9"/>
      <c r="B27" s="6">
        <v>1.6</v>
      </c>
      <c r="C27" s="27">
        <f>B28*B29/B30</f>
        <v>0.77938193275497436</v>
      </c>
      <c r="D27" s="6">
        <f>C27*B27</f>
        <v>1.2470110924079592</v>
      </c>
      <c r="E27" s="6">
        <f>D27-1</f>
        <v>0.24701109240795915</v>
      </c>
      <c r="F27" s="27">
        <f>E27*1.1</f>
        <v>0.27171220164875509</v>
      </c>
      <c r="G27" s="205">
        <f>F27*B26</f>
        <v>0.10089579754557106</v>
      </c>
      <c r="H27" s="103"/>
      <c r="I27" s="47">
        <v>1.6</v>
      </c>
      <c r="J27" s="101">
        <f>I28*I29/I30</f>
        <v>0.77938193275497436</v>
      </c>
      <c r="K27" s="47">
        <f>J27*I27</f>
        <v>1.2470110924079592</v>
      </c>
      <c r="L27" s="47">
        <f>K27-1</f>
        <v>0.24701109240795915</v>
      </c>
      <c r="M27" s="101">
        <f>L27*1.1</f>
        <v>0.27171220164875509</v>
      </c>
      <c r="N27" s="206">
        <f>M27*I26</f>
        <v>1.8340573611290972E-2</v>
      </c>
    </row>
    <row r="28" spans="1:19" x14ac:dyDescent="0.25">
      <c r="A28" s="9" t="s">
        <v>248</v>
      </c>
      <c r="B28" s="10">
        <v>31</v>
      </c>
      <c r="C28" s="27"/>
      <c r="D28" s="6"/>
      <c r="E28" s="6"/>
      <c r="F28" s="27"/>
      <c r="G28" s="11"/>
      <c r="H28" s="103" t="s">
        <v>248</v>
      </c>
      <c r="I28" s="12">
        <f>B28</f>
        <v>31</v>
      </c>
      <c r="K28" s="47"/>
      <c r="L28" s="47"/>
      <c r="N28" s="13"/>
    </row>
    <row r="29" spans="1:19" x14ac:dyDescent="0.25">
      <c r="A29" s="9"/>
      <c r="B29" s="6">
        <f>B10</f>
        <v>11.65</v>
      </c>
      <c r="C29" s="27"/>
      <c r="D29" s="6"/>
      <c r="E29" s="6"/>
      <c r="F29" s="27"/>
      <c r="G29" s="11"/>
      <c r="H29" s="103"/>
      <c r="I29" s="47">
        <f>B10</f>
        <v>11.65</v>
      </c>
      <c r="K29" s="47"/>
      <c r="L29" s="47"/>
      <c r="N29" s="13"/>
    </row>
    <row r="30" spans="1:19" x14ac:dyDescent="0.25">
      <c r="A30" s="9" t="s">
        <v>210</v>
      </c>
      <c r="B30" s="10">
        <v>463.38</v>
      </c>
      <c r="C30" s="27"/>
      <c r="D30" s="6"/>
      <c r="E30" s="6"/>
      <c r="F30" s="27"/>
      <c r="G30" s="11"/>
      <c r="H30" s="103" t="s">
        <v>210</v>
      </c>
      <c r="I30" s="12">
        <f>B30</f>
        <v>463.38</v>
      </c>
      <c r="K30" s="47"/>
      <c r="L30" s="47"/>
      <c r="N30" s="13"/>
    </row>
    <row r="31" spans="1:19" x14ac:dyDescent="0.25">
      <c r="A31" s="14" t="s">
        <v>253</v>
      </c>
      <c r="B31" s="15">
        <f>B30*G27</f>
        <v>46.753094666666712</v>
      </c>
      <c r="C31" s="27"/>
      <c r="D31" s="6"/>
      <c r="E31" s="6"/>
      <c r="F31" s="27"/>
      <c r="G31" s="11"/>
      <c r="H31" s="16" t="s">
        <v>253</v>
      </c>
      <c r="I31" s="17">
        <f>I30*N27</f>
        <v>8.4986550000000101</v>
      </c>
      <c r="J31" s="27"/>
      <c r="K31" s="47"/>
      <c r="L31" s="47"/>
      <c r="N31" s="13"/>
    </row>
    <row r="32" spans="1:19" x14ac:dyDescent="0.25">
      <c r="A32" s="22"/>
      <c r="B32" s="23"/>
      <c r="C32" s="23"/>
      <c r="D32" s="23"/>
      <c r="E32" s="23"/>
      <c r="F32" s="24"/>
      <c r="G32" s="25"/>
      <c r="H32" s="22"/>
      <c r="I32" s="23"/>
      <c r="J32" s="23"/>
      <c r="K32" s="23"/>
      <c r="L32" s="23"/>
      <c r="M32" s="24"/>
      <c r="N32" s="25"/>
    </row>
    <row r="33" spans="1:13" ht="15.75" customHeight="1" x14ac:dyDescent="0.25">
      <c r="A33" s="269" t="s">
        <v>262</v>
      </c>
      <c r="B33" s="270"/>
      <c r="C33" s="270"/>
      <c r="D33" s="270"/>
      <c r="E33" s="270"/>
      <c r="F33" s="270"/>
      <c r="G33" s="271"/>
      <c r="H33" s="254" t="s">
        <v>257</v>
      </c>
      <c r="I33" s="255"/>
      <c r="J33" s="255"/>
      <c r="K33" s="255"/>
      <c r="L33" s="255"/>
      <c r="M33" s="255"/>
    </row>
    <row r="34" spans="1:13" x14ac:dyDescent="0.25">
      <c r="A34" s="103"/>
      <c r="G34" s="8" t="s">
        <v>244</v>
      </c>
      <c r="M34" s="27"/>
    </row>
    <row r="35" spans="1:13" ht="15" customHeight="1" x14ac:dyDescent="0.25">
      <c r="A35" s="103"/>
      <c r="B35" s="218">
        <f>0.0601/0.6</f>
        <v>0.10016666666666667</v>
      </c>
      <c r="G35" s="8"/>
      <c r="H35" s="258" t="s">
        <v>263</v>
      </c>
      <c r="I35" s="258"/>
      <c r="J35" s="258"/>
      <c r="K35" s="258"/>
      <c r="L35" s="57">
        <f>B31+B40+I31</f>
        <v>67.863334000000066</v>
      </c>
    </row>
    <row r="36" spans="1:13" ht="15" customHeight="1" x14ac:dyDescent="0.25">
      <c r="A36" s="103"/>
      <c r="B36" s="47">
        <v>1.6</v>
      </c>
      <c r="C36" s="101">
        <f>B37*B38/B39</f>
        <v>0.77938193275497436</v>
      </c>
      <c r="D36" s="47">
        <f>C36*B36</f>
        <v>1.2470110924079592</v>
      </c>
      <c r="E36" s="47">
        <f>D36-1</f>
        <v>0.24701109240795915</v>
      </c>
      <c r="F36" s="101">
        <f>E36*1.1</f>
        <v>0.27171220164875509</v>
      </c>
      <c r="G36" s="206">
        <f>F36*B35</f>
        <v>2.7216505531816967E-2</v>
      </c>
    </row>
    <row r="37" spans="1:13" x14ac:dyDescent="0.25">
      <c r="A37" s="103" t="s">
        <v>248</v>
      </c>
      <c r="B37" s="12">
        <f>B28</f>
        <v>31</v>
      </c>
      <c r="G37" s="13"/>
    </row>
    <row r="38" spans="1:13" x14ac:dyDescent="0.25">
      <c r="A38" s="103"/>
      <c r="B38" s="47">
        <f>B10</f>
        <v>11.65</v>
      </c>
      <c r="G38" s="13"/>
    </row>
    <row r="39" spans="1:13" x14ac:dyDescent="0.25">
      <c r="A39" s="103" t="s">
        <v>210</v>
      </c>
      <c r="B39" s="12">
        <f>B30</f>
        <v>463.38</v>
      </c>
      <c r="G39" s="13"/>
    </row>
    <row r="40" spans="1:13" x14ac:dyDescent="0.25">
      <c r="A40" s="29" t="s">
        <v>253</v>
      </c>
      <c r="B40" s="30">
        <f>B39*G36</f>
        <v>12.611584333333345</v>
      </c>
      <c r="G40" s="13"/>
    </row>
    <row r="41" spans="1:13" x14ac:dyDescent="0.25">
      <c r="A41" s="22"/>
      <c r="B41" s="23"/>
      <c r="C41" s="23"/>
      <c r="D41" s="23"/>
      <c r="E41" s="23"/>
      <c r="F41" s="24"/>
      <c r="G41" s="25"/>
    </row>
  </sheetData>
  <mergeCells count="16">
    <mergeCell ref="C2:E2"/>
    <mergeCell ref="C1:E1"/>
    <mergeCell ref="A14:G14"/>
    <mergeCell ref="A2:B2"/>
    <mergeCell ref="H5:N5"/>
    <mergeCell ref="A1:B1"/>
    <mergeCell ref="H33:M33"/>
    <mergeCell ref="A4:N4"/>
    <mergeCell ref="H14:M14"/>
    <mergeCell ref="H35:K35"/>
    <mergeCell ref="H24:N24"/>
    <mergeCell ref="A24:G24"/>
    <mergeCell ref="H16:K16"/>
    <mergeCell ref="A23:N23"/>
    <mergeCell ref="A33:G33"/>
    <mergeCell ref="A5:G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D12" sqref="D12:E12"/>
    </sheetView>
  </sheetViews>
  <sheetFormatPr baseColWidth="10" defaultRowHeight="15" x14ac:dyDescent="0.25"/>
  <cols>
    <col min="1" max="1" width="41.28515625" style="208" bestFit="1" customWidth="1"/>
    <col min="2" max="2" width="30.7109375" style="208" customWidth="1"/>
    <col min="4" max="4" width="42" style="208" bestFit="1" customWidth="1"/>
  </cols>
  <sheetData>
    <row r="1" spans="1:5" ht="15.75" customHeight="1" x14ac:dyDescent="0.25">
      <c r="A1" s="214" t="s">
        <v>235</v>
      </c>
      <c r="B1" s="214" t="s">
        <v>236</v>
      </c>
      <c r="C1" s="168" t="s">
        <v>237</v>
      </c>
      <c r="D1" s="102"/>
      <c r="E1" s="100"/>
    </row>
    <row r="2" spans="1:5" ht="12.75" customHeight="1" x14ac:dyDescent="0.25">
      <c r="A2" s="162" t="s">
        <v>264</v>
      </c>
      <c r="B2" s="162" t="s">
        <v>239</v>
      </c>
      <c r="C2" s="163"/>
      <c r="D2" s="102"/>
      <c r="E2" s="100"/>
    </row>
    <row r="3" spans="1:5" ht="12.75" customHeight="1" x14ac:dyDescent="0.25">
      <c r="A3" s="162" t="s">
        <v>265</v>
      </c>
      <c r="B3" s="162" t="s">
        <v>239</v>
      </c>
      <c r="C3" s="163"/>
      <c r="D3" s="102"/>
      <c r="E3" s="100"/>
    </row>
    <row r="4" spans="1:5" ht="12.75" customHeight="1" x14ac:dyDescent="0.25">
      <c r="A4" s="162" t="s">
        <v>266</v>
      </c>
      <c r="B4" s="162" t="s">
        <v>239</v>
      </c>
      <c r="C4" s="163"/>
      <c r="D4" s="102"/>
      <c r="E4" s="100"/>
    </row>
    <row r="5" spans="1:5" ht="12.75" customHeight="1" x14ac:dyDescent="0.25">
      <c r="A5" s="164" t="s">
        <v>267</v>
      </c>
      <c r="B5" s="162" t="s">
        <v>239</v>
      </c>
      <c r="C5" s="163"/>
      <c r="D5" s="103"/>
      <c r="E5" s="101"/>
    </row>
    <row r="8" spans="1:5" x14ac:dyDescent="0.25">
      <c r="A8" s="276" t="s">
        <v>268</v>
      </c>
      <c r="B8" s="228"/>
      <c r="D8" s="275" t="s">
        <v>269</v>
      </c>
      <c r="E8" s="228"/>
    </row>
    <row r="9" spans="1:5" x14ac:dyDescent="0.25">
      <c r="A9" s="52" t="s">
        <v>270</v>
      </c>
      <c r="B9" s="89">
        <v>50389.69</v>
      </c>
      <c r="D9" s="56" t="s">
        <v>271</v>
      </c>
      <c r="E9" s="90">
        <v>50389.69</v>
      </c>
    </row>
    <row r="10" spans="1:5" x14ac:dyDescent="0.25">
      <c r="A10" s="52" t="str">
        <f>'Tempo-Banco'!F70</f>
        <v>JAL/RUB - BRUT A PAYER</v>
      </c>
      <c r="B10" s="105">
        <f>'Tempo-Banco'!C84</f>
        <v>50389.69</v>
      </c>
      <c r="D10" s="56" t="s">
        <v>272</v>
      </c>
      <c r="E10" s="106">
        <f>'Tempo-Banco'!C52+'Tempo-Banco'!C53</f>
        <v>50389.69</v>
      </c>
    </row>
    <row r="11" spans="1:5" ht="15" customHeight="1" x14ac:dyDescent="0.25">
      <c r="A11" s="52" t="s">
        <v>273</v>
      </c>
      <c r="B11" s="89">
        <v>3205.15</v>
      </c>
      <c r="D11" s="48"/>
      <c r="E11" s="48"/>
    </row>
    <row r="12" spans="1:5" ht="15" customHeight="1" x14ac:dyDescent="0.25">
      <c r="A12" s="52" t="str">
        <f>'Tempo-Banco'!F50</f>
        <v>JAL/RUB - Heures payées (addition des hrs)</v>
      </c>
      <c r="B12" s="106">
        <f>'Tempo-Banco'!G50</f>
        <v>3207.1499999999996</v>
      </c>
      <c r="D12" s="278" t="s">
        <v>274</v>
      </c>
      <c r="E12" s="228"/>
    </row>
    <row r="13" spans="1:5" ht="19.5" customHeight="1" x14ac:dyDescent="0.25">
      <c r="A13" s="51" t="s">
        <v>275</v>
      </c>
      <c r="B13" s="89">
        <v>0</v>
      </c>
      <c r="D13" s="50" t="s">
        <v>276</v>
      </c>
      <c r="E13" s="88">
        <v>0</v>
      </c>
    </row>
    <row r="14" spans="1:5" x14ac:dyDescent="0.25">
      <c r="A14" s="51" t="s">
        <v>277</v>
      </c>
      <c r="B14" s="106">
        <f>'Tempo-Banco'!C40</f>
        <v>0</v>
      </c>
      <c r="D14" s="50" t="s">
        <v>278</v>
      </c>
      <c r="E14" s="106">
        <f>'Tempo-Banco'!C41</f>
        <v>0</v>
      </c>
    </row>
    <row r="16" spans="1:5" x14ac:dyDescent="0.25">
      <c r="A16" s="277"/>
      <c r="B16" s="234"/>
    </row>
    <row r="17" spans="1:2" x14ac:dyDescent="0.25">
      <c r="A17" s="196"/>
      <c r="B17" s="197"/>
    </row>
    <row r="18" spans="1:2" x14ac:dyDescent="0.25">
      <c r="A18" s="196"/>
      <c r="B18" s="197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workbookViewId="0">
      <selection activeCell="B8" sqref="B8"/>
    </sheetView>
  </sheetViews>
  <sheetFormatPr baseColWidth="10" defaultRowHeight="15" x14ac:dyDescent="0.25"/>
  <cols>
    <col min="1" max="1" width="38.28515625" style="208" customWidth="1"/>
    <col min="2" max="5" width="21.28515625" style="208" customWidth="1"/>
    <col min="8" max="8" width="12.85546875" style="208" bestFit="1" customWidth="1"/>
  </cols>
  <sheetData>
    <row r="1" spans="1:3" ht="15.75" customHeight="1" x14ac:dyDescent="0.25">
      <c r="A1" s="214" t="s">
        <v>235</v>
      </c>
      <c r="B1" s="214" t="s">
        <v>236</v>
      </c>
      <c r="C1" s="214" t="s">
        <v>237</v>
      </c>
    </row>
    <row r="2" spans="1:3" x14ac:dyDescent="0.25">
      <c r="A2" s="165" t="s">
        <v>279</v>
      </c>
      <c r="B2" s="166" t="s">
        <v>280</v>
      </c>
      <c r="C2" s="166"/>
    </row>
    <row r="4" spans="1:3" x14ac:dyDescent="0.25">
      <c r="A4" s="275" t="s">
        <v>281</v>
      </c>
      <c r="B4" s="228"/>
    </row>
    <row r="5" spans="1:3" x14ac:dyDescent="0.25">
      <c r="A5" s="56" t="s">
        <v>282</v>
      </c>
      <c r="B5" s="98">
        <v>1007.78</v>
      </c>
    </row>
    <row r="6" spans="1:3" x14ac:dyDescent="0.25">
      <c r="A6" s="56" t="s">
        <v>283</v>
      </c>
      <c r="B6" s="148">
        <f>'Tempo-Banco'!C43</f>
        <v>1007.79</v>
      </c>
    </row>
    <row r="7" spans="1:3" x14ac:dyDescent="0.25">
      <c r="A7" s="56" t="s">
        <v>284</v>
      </c>
      <c r="B7" s="98">
        <v>1007.77</v>
      </c>
    </row>
    <row r="13" spans="1:3" x14ac:dyDescent="0.25">
      <c r="A13" s="219">
        <v>29.79</v>
      </c>
    </row>
    <row r="14" spans="1:3" x14ac:dyDescent="0.25">
      <c r="A14" s="219">
        <v>18.420000000000002</v>
      </c>
    </row>
    <row r="15" spans="1:3" x14ac:dyDescent="0.25">
      <c r="A15" s="219">
        <v>47.86</v>
      </c>
    </row>
    <row r="16" spans="1:3" x14ac:dyDescent="0.25">
      <c r="A16" s="219">
        <v>2.4700000000000002</v>
      </c>
    </row>
    <row r="17" spans="1:1" x14ac:dyDescent="0.25">
      <c r="A17" s="219">
        <v>699.06</v>
      </c>
    </row>
    <row r="18" spans="1:1" x14ac:dyDescent="0.25">
      <c r="A18" s="219">
        <v>28.95</v>
      </c>
    </row>
    <row r="19" spans="1:1" x14ac:dyDescent="0.25">
      <c r="A19" s="219">
        <v>92.5</v>
      </c>
    </row>
    <row r="20" spans="1:1" x14ac:dyDescent="0.25">
      <c r="A20" s="219">
        <v>77.400000000000006</v>
      </c>
    </row>
    <row r="21" spans="1:1" x14ac:dyDescent="0.25">
      <c r="A21" s="219">
        <v>11.32</v>
      </c>
    </row>
    <row r="22" spans="1:1" x14ac:dyDescent="0.25">
      <c r="A22" s="216">
        <f>SUM(A13:A21)</f>
        <v>1007.77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zoomScaleNormal="100" workbookViewId="0">
      <selection activeCell="E5" sqref="E5"/>
    </sheetView>
  </sheetViews>
  <sheetFormatPr baseColWidth="10" defaultRowHeight="15" x14ac:dyDescent="0.25"/>
  <cols>
    <col min="1" max="1" width="12.42578125" style="208" bestFit="1" customWidth="1"/>
    <col min="2" max="2" width="16.42578125" style="208" customWidth="1"/>
    <col min="3" max="3" width="5" style="208" customWidth="1"/>
    <col min="4" max="4" width="10.28515625" style="5" bestFit="1" customWidth="1"/>
    <col min="5" max="5" width="11.7109375" style="208" customWidth="1"/>
    <col min="6" max="6" width="5.140625" style="208" customWidth="1"/>
    <col min="7" max="7" width="51.7109375" style="208" bestFit="1" customWidth="1"/>
    <col min="9" max="9" width="5.28515625" style="208" customWidth="1"/>
    <col min="10" max="10" width="30.28515625" style="208" bestFit="1" customWidth="1"/>
  </cols>
  <sheetData>
    <row r="1" spans="1:14" ht="15.75" customHeight="1" x14ac:dyDescent="0.25">
      <c r="A1" s="214" t="s">
        <v>235</v>
      </c>
      <c r="B1" s="282" t="s">
        <v>236</v>
      </c>
      <c r="C1" s="238"/>
      <c r="D1" s="238"/>
      <c r="E1" s="238"/>
      <c r="F1" s="238"/>
      <c r="G1" s="238"/>
      <c r="H1" s="214" t="s">
        <v>237</v>
      </c>
    </row>
    <row r="2" spans="1:14" x14ac:dyDescent="0.25">
      <c r="A2" s="166" t="s">
        <v>285</v>
      </c>
      <c r="B2" s="280" t="s">
        <v>286</v>
      </c>
      <c r="C2" s="227"/>
      <c r="D2" s="227"/>
      <c r="E2" s="227"/>
      <c r="F2" s="227"/>
      <c r="G2" s="228"/>
      <c r="H2" s="166"/>
    </row>
    <row r="4" spans="1:14" x14ac:dyDescent="0.25">
      <c r="A4" s="279" t="s">
        <v>287</v>
      </c>
      <c r="B4" s="228"/>
      <c r="D4" s="279" t="s">
        <v>288</v>
      </c>
      <c r="E4" s="228"/>
      <c r="G4" s="281" t="s">
        <v>289</v>
      </c>
      <c r="H4" s="228"/>
      <c r="J4" s="62" t="s">
        <v>290</v>
      </c>
      <c r="K4" s="106">
        <f>'Tempo-Banco'!C94</f>
        <v>0</v>
      </c>
    </row>
    <row r="5" spans="1:14" x14ac:dyDescent="0.25">
      <c r="A5" s="58" t="s">
        <v>291</v>
      </c>
      <c r="B5" s="59"/>
      <c r="D5" s="33" t="s">
        <v>292</v>
      </c>
      <c r="E5" s="90">
        <v>0</v>
      </c>
      <c r="G5" s="283" t="s">
        <v>293</v>
      </c>
      <c r="H5" s="228"/>
      <c r="J5" s="62" t="s">
        <v>294</v>
      </c>
      <c r="K5" s="151">
        <v>0</v>
      </c>
    </row>
    <row r="6" spans="1:14" x14ac:dyDescent="0.25">
      <c r="A6" s="33" t="s">
        <v>292</v>
      </c>
      <c r="B6" s="90">
        <v>0</v>
      </c>
      <c r="D6" s="33" t="s">
        <v>295</v>
      </c>
      <c r="E6" s="149">
        <v>0</v>
      </c>
      <c r="G6" s="45" t="s">
        <v>296</v>
      </c>
      <c r="H6" s="213">
        <v>0</v>
      </c>
      <c r="K6" s="48"/>
      <c r="L6" s="48"/>
      <c r="M6" s="48"/>
      <c r="N6" s="48"/>
    </row>
    <row r="7" spans="1:14" x14ac:dyDescent="0.25">
      <c r="A7" s="33" t="s">
        <v>295</v>
      </c>
      <c r="B7" s="149">
        <v>0</v>
      </c>
      <c r="D7" s="33" t="s">
        <v>297</v>
      </c>
      <c r="E7" s="150">
        <f>E5*E6/100</f>
        <v>0</v>
      </c>
      <c r="G7" s="33" t="s">
        <v>298</v>
      </c>
      <c r="H7" s="213">
        <v>0</v>
      </c>
      <c r="K7" s="48"/>
      <c r="L7" s="48"/>
      <c r="M7" s="48"/>
      <c r="N7" s="48"/>
    </row>
    <row r="8" spans="1:14" x14ac:dyDescent="0.25">
      <c r="A8" s="33" t="s">
        <v>297</v>
      </c>
      <c r="B8" s="150">
        <f>B6*B7/100</f>
        <v>0</v>
      </c>
      <c r="G8" s="45" t="s">
        <v>299</v>
      </c>
      <c r="H8" s="213">
        <v>0</v>
      </c>
    </row>
    <row r="9" spans="1:14" ht="16.5" customHeight="1" x14ac:dyDescent="0.25">
      <c r="A9" s="44"/>
      <c r="B9" s="44"/>
      <c r="G9" s="45" t="s">
        <v>300</v>
      </c>
      <c r="H9" s="213">
        <v>0</v>
      </c>
    </row>
    <row r="10" spans="1:14" x14ac:dyDescent="0.25">
      <c r="G10" s="33" t="s">
        <v>301</v>
      </c>
      <c r="H10" s="213">
        <v>0</v>
      </c>
      <c r="I10" s="60"/>
      <c r="J10" s="60"/>
      <c r="K10" s="60"/>
      <c r="L10" s="60"/>
    </row>
    <row r="11" spans="1:14" x14ac:dyDescent="0.25">
      <c r="G11" s="33" t="s">
        <v>302</v>
      </c>
      <c r="H11" s="213">
        <v>0</v>
      </c>
      <c r="K11" s="5"/>
    </row>
    <row r="12" spans="1:14" x14ac:dyDescent="0.25">
      <c r="G12" s="61" t="s">
        <v>303</v>
      </c>
      <c r="H12" s="106">
        <f>H6-H7+H8+H9-H10+H11</f>
        <v>0</v>
      </c>
    </row>
    <row r="13" spans="1:14" x14ac:dyDescent="0.25">
      <c r="G13" s="46">
        <f>E6</f>
        <v>0</v>
      </c>
      <c r="H13" s="150">
        <f>H12*G13/100</f>
        <v>0</v>
      </c>
    </row>
    <row r="14" spans="1:14" ht="15" customHeight="1" x14ac:dyDescent="0.25"/>
    <row r="15" spans="1:14" ht="15" customHeight="1" x14ac:dyDescent="0.25"/>
    <row r="21" spans="9:11" x14ac:dyDescent="0.25">
      <c r="I21" s="234"/>
      <c r="J21" s="234"/>
    </row>
    <row r="22" spans="9:11" x14ac:dyDescent="0.25">
      <c r="K22" s="5"/>
    </row>
    <row r="23" spans="9:11" x14ac:dyDescent="0.25">
      <c r="K23" s="5"/>
    </row>
    <row r="24" spans="9:11" x14ac:dyDescent="0.25">
      <c r="K24" s="5"/>
    </row>
    <row r="25" spans="9:11" x14ac:dyDescent="0.25">
      <c r="K25" s="5"/>
    </row>
    <row r="26" spans="9:11" ht="24" customHeight="1" x14ac:dyDescent="0.25">
      <c r="K26" s="5"/>
    </row>
    <row r="27" spans="9:11" x14ac:dyDescent="0.25">
      <c r="K27" s="5"/>
    </row>
    <row r="28" spans="9:11" x14ac:dyDescent="0.25">
      <c r="K28" s="5"/>
    </row>
    <row r="29" spans="9:11" x14ac:dyDescent="0.25">
      <c r="K29" s="5"/>
    </row>
    <row r="30" spans="9:11" x14ac:dyDescent="0.25">
      <c r="K30" s="5"/>
    </row>
    <row r="31" spans="9:11" x14ac:dyDescent="0.25">
      <c r="K31" s="5"/>
    </row>
    <row r="32" spans="9:11" x14ac:dyDescent="0.25">
      <c r="K32" s="5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"/>
  <sheetViews>
    <sheetView workbookViewId="0">
      <selection activeCell="D14" sqref="D14"/>
    </sheetView>
  </sheetViews>
  <sheetFormatPr baseColWidth="10" defaultRowHeight="15" x14ac:dyDescent="0.25"/>
  <cols>
    <col min="1" max="1" width="21.42578125" style="208" customWidth="1"/>
    <col min="7" max="7" width="25" style="208" bestFit="1" customWidth="1"/>
  </cols>
  <sheetData>
    <row r="1" spans="1:6" ht="15.75" customHeight="1" x14ac:dyDescent="0.25">
      <c r="A1" s="214" t="s">
        <v>235</v>
      </c>
      <c r="B1" s="273" t="s">
        <v>236</v>
      </c>
      <c r="C1" s="227"/>
      <c r="D1" s="228"/>
      <c r="E1" s="214" t="s">
        <v>237</v>
      </c>
    </row>
    <row r="2" spans="1:6" x14ac:dyDescent="0.25">
      <c r="A2" s="162" t="s">
        <v>304</v>
      </c>
      <c r="B2" s="285" t="s">
        <v>305</v>
      </c>
      <c r="C2" s="227"/>
      <c r="D2" s="228"/>
      <c r="E2" s="166"/>
    </row>
    <row r="4" spans="1:6" ht="16.5" customHeight="1" x14ac:dyDescent="0.25">
      <c r="A4" s="4" t="s">
        <v>306</v>
      </c>
      <c r="B4" s="3"/>
      <c r="C4" s="3"/>
      <c r="D4" s="3"/>
      <c r="E4" s="3"/>
      <c r="F4" s="3"/>
    </row>
    <row r="6" spans="1:6" x14ac:dyDescent="0.25">
      <c r="A6" s="63" t="s">
        <v>307</v>
      </c>
      <c r="B6" s="152">
        <v>0</v>
      </c>
    </row>
    <row r="7" spans="1:6" x14ac:dyDescent="0.25">
      <c r="A7" s="63" t="s">
        <v>308</v>
      </c>
      <c r="B7" s="105">
        <f>'Tempo-Banco'!C97</f>
        <v>0</v>
      </c>
    </row>
    <row r="9" spans="1:6" x14ac:dyDescent="0.25">
      <c r="A9" s="284" t="s">
        <v>287</v>
      </c>
      <c r="B9" s="228"/>
    </row>
    <row r="10" spans="1:6" x14ac:dyDescent="0.25">
      <c r="A10" s="52" t="s">
        <v>291</v>
      </c>
      <c r="B10" s="64"/>
    </row>
    <row r="11" spans="1:6" x14ac:dyDescent="0.25">
      <c r="A11" s="65" t="s">
        <v>309</v>
      </c>
      <c r="B11" s="89">
        <v>0</v>
      </c>
    </row>
    <row r="25" ht="26.25" customHeight="1" x14ac:dyDescent="0.25"/>
  </sheetData>
  <mergeCells count="3">
    <mergeCell ref="A9:B9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6"/>
  <sheetViews>
    <sheetView zoomScaleNormal="100" workbookViewId="0">
      <selection activeCell="B18" sqref="B18"/>
    </sheetView>
  </sheetViews>
  <sheetFormatPr baseColWidth="10" defaultRowHeight="15" x14ac:dyDescent="0.25"/>
  <cols>
    <col min="1" max="1" width="17.5703125" style="5" bestFit="1" customWidth="1"/>
    <col min="2" max="2" width="14.28515625" style="208" customWidth="1"/>
    <col min="3" max="3" width="14" style="208" customWidth="1"/>
    <col min="4" max="5" width="22.140625" style="208" customWidth="1"/>
    <col min="6" max="6" width="35.28515625" style="208" customWidth="1"/>
    <col min="7" max="7" width="37" style="208" bestFit="1" customWidth="1"/>
    <col min="8" max="8" width="17.5703125" style="208" customWidth="1"/>
  </cols>
  <sheetData>
    <row r="2" spans="1:18" x14ac:dyDescent="0.25">
      <c r="B2" s="174" t="s">
        <v>310</v>
      </c>
      <c r="C2" s="175" t="s">
        <v>311</v>
      </c>
      <c r="D2" s="174" t="s">
        <v>312</v>
      </c>
      <c r="E2" s="186"/>
      <c r="F2" s="176" t="s">
        <v>313</v>
      </c>
      <c r="G2" s="67" t="s">
        <v>314</v>
      </c>
      <c r="H2" s="43">
        <f>'Tempo-Banco'!C89</f>
        <v>39995.26</v>
      </c>
    </row>
    <row r="3" spans="1:18" x14ac:dyDescent="0.25">
      <c r="A3" s="84" t="s">
        <v>315</v>
      </c>
      <c r="B3" s="156">
        <v>2809.65</v>
      </c>
      <c r="C3" s="107">
        <f>'Tempo-Banco'!C59</f>
        <v>2809.65</v>
      </c>
      <c r="D3" s="173"/>
      <c r="E3" s="172"/>
      <c r="F3" s="176" t="s">
        <v>316</v>
      </c>
      <c r="G3" s="173" t="s">
        <v>317</v>
      </c>
      <c r="H3" s="43">
        <f>'Tempo-Banco'!C90</f>
        <v>1403.39</v>
      </c>
    </row>
    <row r="4" spans="1:18" x14ac:dyDescent="0.25">
      <c r="A4" s="84" t="s">
        <v>318</v>
      </c>
      <c r="B4" s="153">
        <v>4399</v>
      </c>
      <c r="C4" s="104">
        <f>'Tempo-Banco'!C82</f>
        <v>4398.96</v>
      </c>
      <c r="D4" s="173"/>
      <c r="E4" s="172"/>
      <c r="F4" s="176" t="s">
        <v>319</v>
      </c>
      <c r="G4" s="173" t="s">
        <v>320</v>
      </c>
      <c r="H4" s="43">
        <f>'Tempo-Banco'!C91</f>
        <v>0</v>
      </c>
    </row>
    <row r="5" spans="1:18" x14ac:dyDescent="0.25">
      <c r="A5" s="84" t="s">
        <v>321</v>
      </c>
      <c r="B5" s="153">
        <v>4903.09</v>
      </c>
      <c r="C5" s="104">
        <f>'Tempo-Banco'!C83</f>
        <v>4903.09</v>
      </c>
      <c r="D5" s="173"/>
      <c r="E5" s="172"/>
      <c r="F5" s="176" t="s">
        <v>322</v>
      </c>
      <c r="G5" s="173" t="s">
        <v>323</v>
      </c>
      <c r="H5" s="43">
        <f>'Tempo-Banco'!C92</f>
        <v>138.84</v>
      </c>
    </row>
    <row r="6" spans="1:18" x14ac:dyDescent="0.25">
      <c r="A6" s="84" t="s">
        <v>324</v>
      </c>
      <c r="B6" s="153">
        <v>50390</v>
      </c>
      <c r="C6" s="104">
        <f>'Tempo-Banco'!C66</f>
        <v>50389.69</v>
      </c>
      <c r="D6" s="173"/>
      <c r="E6" s="172"/>
      <c r="F6" s="176" t="s">
        <v>325</v>
      </c>
      <c r="G6" s="173" t="s">
        <v>326</v>
      </c>
      <c r="H6" s="43">
        <f>'Tempo-Banco'!C85</f>
        <v>102.77</v>
      </c>
    </row>
    <row r="7" spans="1:18" ht="15.75" customHeight="1" x14ac:dyDescent="0.25">
      <c r="A7" s="84" t="s">
        <v>327</v>
      </c>
      <c r="B7" s="153">
        <v>39995</v>
      </c>
      <c r="C7" s="104">
        <f>'Tempo-Banco'!C89+'Tempo-Banco'!C45</f>
        <v>41452.020000000004</v>
      </c>
      <c r="D7" s="173" t="s">
        <v>328</v>
      </c>
      <c r="E7" s="172"/>
      <c r="F7" s="66" t="s">
        <v>329</v>
      </c>
      <c r="G7" s="215" t="s">
        <v>330</v>
      </c>
      <c r="H7" s="155">
        <f>H2-H3-H4-H5-H6</f>
        <v>38350.260000000009</v>
      </c>
    </row>
    <row r="8" spans="1:18" x14ac:dyDescent="0.25">
      <c r="A8" s="84" t="s">
        <v>331</v>
      </c>
      <c r="B8" s="153">
        <v>35319</v>
      </c>
      <c r="C8" s="104">
        <f>'Tempo-Banco'!C61</f>
        <v>35319.14</v>
      </c>
      <c r="D8" s="173"/>
      <c r="E8" s="172"/>
    </row>
    <row r="9" spans="1:18" x14ac:dyDescent="0.25">
      <c r="A9" s="84" t="s">
        <v>332</v>
      </c>
      <c r="B9" s="153">
        <v>0</v>
      </c>
      <c r="C9" s="104">
        <f>'Tempo-Banco'!C62</f>
        <v>0</v>
      </c>
      <c r="D9" s="173"/>
      <c r="E9" s="172"/>
      <c r="F9" s="286" t="s">
        <v>333</v>
      </c>
      <c r="G9" s="231"/>
      <c r="H9" s="232"/>
    </row>
    <row r="10" spans="1:18" x14ac:dyDescent="0.25">
      <c r="A10" s="84" t="s">
        <v>334</v>
      </c>
      <c r="B10" s="153">
        <v>38350</v>
      </c>
      <c r="C10" s="104">
        <f>H7</f>
        <v>38350.260000000009</v>
      </c>
      <c r="D10" s="173"/>
      <c r="E10" s="172"/>
      <c r="F10" s="233"/>
      <c r="G10" s="234"/>
      <c r="H10" s="236"/>
    </row>
    <row r="11" spans="1:18" x14ac:dyDescent="0.25">
      <c r="A11" s="84" t="s">
        <v>335</v>
      </c>
      <c r="B11" s="153">
        <v>50390</v>
      </c>
      <c r="C11" s="104">
        <f>C6</f>
        <v>50389.69</v>
      </c>
      <c r="D11" s="173"/>
      <c r="E11" s="172"/>
      <c r="F11" s="233"/>
      <c r="G11" s="234"/>
      <c r="H11" s="236"/>
    </row>
    <row r="12" spans="1:18" x14ac:dyDescent="0.25">
      <c r="A12" s="84" t="s">
        <v>336</v>
      </c>
      <c r="B12" s="153">
        <v>50390</v>
      </c>
      <c r="C12" s="104">
        <f>'Tempo-Banco'!C52+'Tempo-Banco'!C53</f>
        <v>50389.69</v>
      </c>
      <c r="D12" s="173"/>
      <c r="E12" s="172"/>
      <c r="F12" s="233"/>
      <c r="G12" s="234"/>
      <c r="H12" s="236"/>
    </row>
    <row r="13" spans="1:18" x14ac:dyDescent="0.25">
      <c r="A13" s="84" t="s">
        <v>337</v>
      </c>
      <c r="B13" s="153">
        <v>49346</v>
      </c>
      <c r="C13" s="104">
        <f>'Tempo-Banco'!C52</f>
        <v>49346.18</v>
      </c>
      <c r="D13" s="173"/>
      <c r="E13" s="172"/>
      <c r="F13" s="233"/>
      <c r="G13" s="234"/>
      <c r="H13" s="236"/>
    </row>
    <row r="14" spans="1:18" x14ac:dyDescent="0.25">
      <c r="A14" s="84" t="s">
        <v>338</v>
      </c>
      <c r="B14" s="153">
        <v>49938</v>
      </c>
      <c r="C14" s="104">
        <f>Cotisations!G8</f>
        <v>49937.550898599999</v>
      </c>
      <c r="D14" s="173"/>
      <c r="E14" s="172"/>
      <c r="F14" s="237"/>
      <c r="G14" s="238"/>
      <c r="H14" s="239"/>
    </row>
    <row r="15" spans="1:18" x14ac:dyDescent="0.25">
      <c r="A15" s="84" t="s">
        <v>253</v>
      </c>
      <c r="B15" s="153">
        <v>5048.26</v>
      </c>
      <c r="C15" s="104">
        <f>'Réduc Générale'!Q9+'Réduc Générale'!Q13</f>
        <v>5048.26</v>
      </c>
      <c r="D15" s="173"/>
      <c r="E15" s="172"/>
      <c r="G15" s="31"/>
    </row>
    <row r="16" spans="1:18" x14ac:dyDescent="0.25">
      <c r="A16" s="85" t="s">
        <v>339</v>
      </c>
      <c r="B16" s="154">
        <v>2809.65</v>
      </c>
      <c r="C16" s="107">
        <f>'Tempo-Banco'!C59</f>
        <v>2809.65</v>
      </c>
      <c r="D16" s="173"/>
      <c r="G16" s="31"/>
      <c r="K16" s="31"/>
      <c r="L16" s="31"/>
      <c r="M16" s="31"/>
      <c r="N16" s="31"/>
      <c r="O16" s="31"/>
      <c r="P16" s="31"/>
      <c r="Q16" s="31"/>
      <c r="R16" s="31"/>
    </row>
    <row r="17" spans="1:20" x14ac:dyDescent="0.25">
      <c r="A17" s="198" t="s">
        <v>340</v>
      </c>
      <c r="B17" s="154">
        <v>39807</v>
      </c>
      <c r="G17" s="31"/>
      <c r="K17" s="31"/>
      <c r="L17" s="31"/>
      <c r="M17" s="31"/>
      <c r="N17" s="31"/>
      <c r="O17" s="31"/>
      <c r="P17" s="31"/>
      <c r="Q17" s="31"/>
      <c r="R17" s="31"/>
    </row>
    <row r="18" spans="1:20" x14ac:dyDescent="0.25">
      <c r="G18" s="31"/>
      <c r="K18" s="31"/>
      <c r="L18" s="31"/>
      <c r="M18" s="31"/>
      <c r="N18" s="31"/>
      <c r="O18" s="31"/>
      <c r="P18" s="31"/>
      <c r="Q18" s="31"/>
      <c r="R18" s="31"/>
    </row>
    <row r="19" spans="1:20" x14ac:dyDescent="0.25">
      <c r="G19" s="31"/>
      <c r="K19" s="31"/>
      <c r="L19" s="31"/>
      <c r="M19" s="31"/>
      <c r="N19" s="31"/>
      <c r="O19" s="31"/>
      <c r="P19" s="31"/>
      <c r="Q19" s="31"/>
      <c r="R19" s="31"/>
    </row>
    <row r="20" spans="1:20" x14ac:dyDescent="0.25">
      <c r="G20" s="31"/>
      <c r="K20" s="31"/>
      <c r="L20" s="31"/>
      <c r="M20" s="31"/>
      <c r="N20" s="31"/>
      <c r="O20" s="31"/>
      <c r="P20" s="31"/>
      <c r="Q20" s="31"/>
      <c r="R20" s="31"/>
    </row>
    <row r="21" spans="1:20" x14ac:dyDescent="0.25">
      <c r="G21" s="31"/>
      <c r="K21" s="31"/>
      <c r="L21" s="31"/>
      <c r="M21" s="31"/>
      <c r="N21" s="31"/>
      <c r="O21" s="31"/>
      <c r="P21" s="31"/>
      <c r="Q21" s="31"/>
      <c r="R21" s="31"/>
    </row>
    <row r="22" spans="1:20" x14ac:dyDescent="0.25">
      <c r="A22" s="220"/>
      <c r="B22" s="221"/>
      <c r="C22" s="222"/>
      <c r="D22" s="222"/>
      <c r="E22" s="223"/>
      <c r="F22" s="222"/>
      <c r="G22" s="222"/>
      <c r="H22" s="222"/>
      <c r="I22" s="224"/>
      <c r="J22" s="223"/>
      <c r="K22" s="223"/>
      <c r="L22" s="222"/>
      <c r="M22" s="222"/>
      <c r="N22" s="222"/>
      <c r="O22" s="222"/>
      <c r="P22" s="222"/>
      <c r="Q22" s="222"/>
      <c r="R22" s="223"/>
      <c r="S22" s="225"/>
      <c r="T22" s="226"/>
    </row>
    <row r="23" spans="1:20" x14ac:dyDescent="0.25">
      <c r="D23" s="48"/>
      <c r="E23" s="48"/>
      <c r="F23" s="48"/>
      <c r="G23" s="48"/>
      <c r="H23" s="31"/>
      <c r="I23" s="31"/>
      <c r="K23" s="31"/>
      <c r="L23" s="31"/>
      <c r="M23" s="31"/>
      <c r="N23" s="31"/>
      <c r="O23" s="31"/>
      <c r="P23" s="31"/>
      <c r="Q23" s="31"/>
      <c r="R23" s="31"/>
    </row>
    <row r="24" spans="1:20" x14ac:dyDescent="0.25">
      <c r="D24" s="48"/>
      <c r="E24" s="48"/>
      <c r="F24" s="48"/>
      <c r="G24" s="48"/>
      <c r="H24" s="31"/>
      <c r="I24" s="31"/>
      <c r="K24" s="31"/>
      <c r="L24" s="31"/>
      <c r="M24" s="31"/>
      <c r="N24" s="31"/>
      <c r="O24" s="31"/>
      <c r="P24" s="31"/>
      <c r="Q24" s="31"/>
      <c r="R24" s="31"/>
    </row>
    <row r="25" spans="1:20" x14ac:dyDescent="0.25">
      <c r="D25" s="48"/>
      <c r="E25" s="48"/>
      <c r="F25" s="48"/>
      <c r="G25" s="48"/>
      <c r="H25" s="31"/>
      <c r="I25" s="31"/>
      <c r="K25" s="31"/>
      <c r="L25" s="31"/>
      <c r="M25" s="31"/>
      <c r="N25" s="31"/>
      <c r="O25" s="31"/>
      <c r="P25" s="31"/>
      <c r="Q25" s="31"/>
      <c r="R25" s="31"/>
    </row>
    <row r="26" spans="1:20" x14ac:dyDescent="0.25">
      <c r="D26" s="48"/>
      <c r="E26" s="48"/>
      <c r="F26" s="48"/>
      <c r="G26" s="48"/>
      <c r="H26" s="31"/>
      <c r="I26" s="31"/>
      <c r="K26" s="31"/>
      <c r="L26" s="31"/>
      <c r="M26" s="31"/>
      <c r="N26" s="31"/>
      <c r="O26" s="31"/>
      <c r="P26" s="31"/>
      <c r="Q26" s="31"/>
      <c r="R26" s="31"/>
    </row>
    <row r="27" spans="1:20" x14ac:dyDescent="0.25">
      <c r="D27" s="48"/>
      <c r="E27" s="48"/>
      <c r="F27" s="48"/>
      <c r="G27" s="48"/>
      <c r="H27" s="31"/>
      <c r="I27" s="31"/>
      <c r="K27" s="31"/>
      <c r="L27" s="31"/>
      <c r="M27" s="31"/>
      <c r="N27" s="31"/>
      <c r="O27" s="31"/>
      <c r="P27" s="31"/>
      <c r="Q27" s="31"/>
      <c r="R27" s="31"/>
    </row>
    <row r="28" spans="1:20" x14ac:dyDescent="0.25">
      <c r="D28" s="48"/>
      <c r="E28" s="48"/>
      <c r="F28" s="48"/>
      <c r="G28" s="48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</row>
    <row r="29" spans="1:20" x14ac:dyDescent="0.25">
      <c r="D29" s="48"/>
      <c r="E29" s="48"/>
      <c r="F29" s="48"/>
      <c r="G29" s="48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</row>
    <row r="30" spans="1:20" x14ac:dyDescent="0.25">
      <c r="A30" s="31"/>
      <c r="B30" s="31"/>
      <c r="C30" s="31"/>
      <c r="D30" s="48"/>
      <c r="E30" s="48"/>
      <c r="F30" s="48"/>
      <c r="G30" s="48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</row>
    <row r="31" spans="1:20" x14ac:dyDescent="0.25">
      <c r="A31" s="31"/>
      <c r="B31" s="31"/>
      <c r="C31" s="31"/>
      <c r="D31" s="48"/>
      <c r="E31" s="48"/>
      <c r="F31" s="48"/>
      <c r="G31" s="48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spans="1:20" x14ac:dyDescent="0.25">
      <c r="A32" s="31"/>
      <c r="B32" s="31"/>
      <c r="C32" s="31"/>
      <c r="D32" s="48"/>
      <c r="E32" s="48"/>
      <c r="F32" s="48"/>
      <c r="G32" s="48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 x14ac:dyDescent="0.25">
      <c r="A33" s="31"/>
      <c r="B33" s="31"/>
      <c r="C33" s="31"/>
      <c r="D33" s="48"/>
      <c r="E33" s="48"/>
      <c r="F33" s="48"/>
      <c r="G33" s="48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 x14ac:dyDescent="0.25">
      <c r="D34" s="48"/>
      <c r="E34" s="48"/>
      <c r="F34" s="48"/>
      <c r="G34" s="48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35" spans="1:18" x14ac:dyDescent="0.25">
      <c r="D35" s="48"/>
      <c r="E35" s="48"/>
      <c r="F35" s="48"/>
      <c r="G35" s="48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25">
      <c r="D36" s="48"/>
      <c r="E36" s="48"/>
      <c r="F36" s="48"/>
      <c r="G36" s="48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</row>
    <row r="37" spans="1:18" x14ac:dyDescent="0.25">
      <c r="D37" s="48"/>
      <c r="E37" s="48"/>
      <c r="F37" s="48"/>
      <c r="G37" s="48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</row>
    <row r="38" spans="1:18" x14ac:dyDescent="0.25">
      <c r="D38" s="48"/>
      <c r="E38" s="48"/>
      <c r="F38" s="48"/>
      <c r="G38" s="48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18" x14ac:dyDescent="0.25">
      <c r="D39" s="48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18" x14ac:dyDescent="0.25">
      <c r="J40" s="31"/>
      <c r="K40" s="31"/>
      <c r="L40" s="31"/>
      <c r="M40" s="31"/>
      <c r="N40" s="31"/>
      <c r="O40" s="31"/>
      <c r="P40" s="31"/>
      <c r="Q40" s="31"/>
      <c r="R40" s="31"/>
    </row>
    <row r="41" spans="1:18" x14ac:dyDescent="0.25">
      <c r="E41" s="31"/>
      <c r="F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18" x14ac:dyDescent="0.25">
      <c r="D42" s="31"/>
      <c r="E42" s="31"/>
      <c r="F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18" x14ac:dyDescent="0.25">
      <c r="D43" s="31"/>
      <c r="E43" s="31"/>
      <c r="F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18" x14ac:dyDescent="0.25">
      <c r="D44" s="31"/>
      <c r="E44" s="31"/>
      <c r="F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18" x14ac:dyDescent="0.25">
      <c r="D45" s="31"/>
    </row>
    <row r="96" spans="20:20" x14ac:dyDescent="0.25">
      <c r="T96" s="31"/>
    </row>
  </sheetData>
  <mergeCells count="1">
    <mergeCell ref="F9:H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2024-06-24T08:50:24Z</dcterms:modified>
</cp:coreProperties>
</file>