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PARIS\PAIE\5 - Mai\"/>
    </mc:Choice>
  </mc:AlternateContent>
  <xr:revisionPtr revIDLastSave="0" documentId="13_ncr:1_{5F3EF739-8F54-4028-AD98-525C27AFBCD1}" xr6:coauthVersionLast="47" xr6:coauthVersionMax="47" xr10:uidLastSave="{00000000-0000-0000-0000-000000000000}"/>
  <bookViews>
    <workbookView xWindow="28680" yWindow="-120" windowWidth="29040" windowHeight="15840" tabRatio="953" activeTab="7" xr2:uid="{00000000-000D-0000-FFFF-FFFF00000000}"/>
  </bookViews>
  <sheets>
    <sheet name="Tempo-Banco" sheetId="1" r:id="rId1"/>
    <sheet name="Cotisations" sheetId="2" r:id="rId2"/>
    <sheet name="Réduc Générale" sheetId="3" r:id="rId3"/>
    <sheet name="AF CET TEPA MALADIE" sheetId="4" r:id="rId4"/>
    <sheet name="Versement Mobilité" sheetId="5" r:id="rId5"/>
    <sheet name="PAS" sheetId="6" r:id="rId6"/>
    <sheet name="Verif ATD" sheetId="7" r:id="rId7"/>
    <sheet name="DSN" sheetId="8" r:id="rId8"/>
    <sheet name="Reporting" sheetId="9" r:id="rId9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39" i="3"/>
  <c r="B37" i="3"/>
  <c r="B35" i="3"/>
  <c r="I30" i="3"/>
  <c r="I28" i="3"/>
  <c r="J27" i="3"/>
  <c r="K27" i="3" s="1"/>
  <c r="L27" i="3" s="1"/>
  <c r="M27" i="3" s="1"/>
  <c r="N27" i="3" s="1"/>
  <c r="C27" i="3"/>
  <c r="D27" i="3" s="1"/>
  <c r="E27" i="3" s="1"/>
  <c r="F27" i="3" s="1"/>
  <c r="G27" i="3" s="1"/>
  <c r="B31" i="3" s="1"/>
  <c r="I26" i="3"/>
  <c r="B26" i="3"/>
  <c r="C20" i="3"/>
  <c r="B18" i="3"/>
  <c r="B16" i="3"/>
  <c r="K11" i="3"/>
  <c r="J11" i="3"/>
  <c r="D11" i="3"/>
  <c r="I9" i="3"/>
  <c r="I7" i="3"/>
  <c r="B7" i="3"/>
  <c r="C36" i="3" l="1"/>
  <c r="D36" i="3" s="1"/>
  <c r="E36" i="3" s="1"/>
  <c r="F36" i="3" s="1"/>
  <c r="G36" i="3" s="1"/>
  <c r="B40" i="3" s="1"/>
  <c r="D12" i="3"/>
  <c r="D13" i="3" s="1"/>
  <c r="I31" i="3"/>
  <c r="L35" i="3" s="1"/>
  <c r="D20" i="3"/>
  <c r="D21" i="3"/>
  <c r="K12" i="3"/>
  <c r="K13" i="3" s="1"/>
  <c r="I11" i="3" s="1"/>
  <c r="J8" i="3" s="1"/>
  <c r="K8" i="3" s="1"/>
  <c r="L8" i="3" s="1"/>
  <c r="M8" i="3" s="1"/>
  <c r="N8" i="3" s="1"/>
  <c r="I12" i="3" s="1"/>
  <c r="B11" i="3" l="1"/>
  <c r="C8" i="3" s="1"/>
  <c r="D8" i="3" s="1"/>
  <c r="E8" i="3" s="1"/>
  <c r="F8" i="3" s="1"/>
  <c r="G8" i="3" s="1"/>
  <c r="B12" i="3" s="1"/>
  <c r="D22" i="3"/>
  <c r="B20" i="3" s="1"/>
  <c r="C17" i="3" s="1"/>
  <c r="D17" i="3" s="1"/>
  <c r="E17" i="3" s="1"/>
  <c r="F17" i="3" s="1"/>
  <c r="G17" i="3" s="1"/>
  <c r="B21" i="3" s="1"/>
  <c r="L16" i="3" l="1"/>
  <c r="B40" i="9" l="1"/>
  <c r="B37" i="9"/>
  <c r="A37" i="9"/>
  <c r="B30" i="9"/>
  <c r="B27" i="9"/>
  <c r="B25" i="9"/>
  <c r="B24" i="9"/>
  <c r="B23" i="9"/>
  <c r="B22" i="9"/>
  <c r="B21" i="9"/>
  <c r="B19" i="9"/>
  <c r="B18" i="9"/>
  <c r="B17" i="9"/>
  <c r="B13" i="9"/>
  <c r="B34" i="9" s="1"/>
  <c r="B12" i="9"/>
  <c r="B11" i="9"/>
  <c r="B33" i="9" s="1"/>
  <c r="B10" i="9"/>
  <c r="B9" i="9"/>
  <c r="B32" i="9" s="1"/>
  <c r="B8" i="9"/>
  <c r="B7" i="9"/>
  <c r="C16" i="8"/>
  <c r="C13" i="8"/>
  <c r="C12" i="8"/>
  <c r="C11" i="8"/>
  <c r="C9" i="8"/>
  <c r="C8" i="8"/>
  <c r="C7" i="8"/>
  <c r="H6" i="8"/>
  <c r="C6" i="8"/>
  <c r="H5" i="8"/>
  <c r="C5" i="8"/>
  <c r="H4" i="8"/>
  <c r="C4" i="8"/>
  <c r="H3" i="8"/>
  <c r="C3" i="8"/>
  <c r="H2" i="8"/>
  <c r="H7" i="8" s="1"/>
  <c r="C10" i="8" s="1"/>
  <c r="B7" i="7"/>
  <c r="G13" i="6"/>
  <c r="H12" i="6"/>
  <c r="B8" i="6"/>
  <c r="E7" i="6"/>
  <c r="K4" i="6"/>
  <c r="B6" i="5"/>
  <c r="E14" i="4"/>
  <c r="B14" i="4"/>
  <c r="A12" i="4"/>
  <c r="E10" i="4"/>
  <c r="B10" i="4"/>
  <c r="A10" i="4"/>
  <c r="Q13" i="3"/>
  <c r="Q11" i="3"/>
  <c r="Q9" i="3"/>
  <c r="C15" i="8" s="1"/>
  <c r="Q5" i="3"/>
  <c r="P5" i="3"/>
  <c r="C23" i="2"/>
  <c r="B23" i="2"/>
  <c r="D23" i="2" s="1"/>
  <c r="C22" i="2"/>
  <c r="B22" i="2"/>
  <c r="D22" i="2" s="1"/>
  <c r="C21" i="2"/>
  <c r="B21" i="2"/>
  <c r="D21" i="2" s="1"/>
  <c r="C20" i="2"/>
  <c r="B20" i="2"/>
  <c r="D20" i="2" s="1"/>
  <c r="B16" i="2"/>
  <c r="G13" i="2"/>
  <c r="D9" i="2"/>
  <c r="E9" i="2" s="1"/>
  <c r="I8" i="2" s="1"/>
  <c r="B9" i="2"/>
  <c r="B6" i="2"/>
  <c r="B15" i="2" s="1"/>
  <c r="B17" i="2" s="1"/>
  <c r="B5" i="2"/>
  <c r="D5" i="2" s="1"/>
  <c r="B3" i="2"/>
  <c r="G2" i="2"/>
  <c r="B2" i="2"/>
  <c r="B4" i="2" s="1"/>
  <c r="G74" i="1"/>
  <c r="G70" i="1"/>
  <c r="G69" i="1"/>
  <c r="G68" i="1"/>
  <c r="G67" i="1"/>
  <c r="G66" i="1"/>
  <c r="B5" i="9" s="1"/>
  <c r="G63" i="1"/>
  <c r="G62" i="1"/>
  <c r="G58" i="1"/>
  <c r="G57" i="1"/>
  <c r="H54" i="1"/>
  <c r="G53" i="1"/>
  <c r="G52" i="1"/>
  <c r="G51" i="1"/>
  <c r="G50" i="1"/>
  <c r="B2" i="9" s="1"/>
  <c r="G49" i="1"/>
  <c r="B1" i="9" s="1"/>
  <c r="G46" i="1"/>
  <c r="G40" i="1"/>
  <c r="B6" i="9" s="1"/>
  <c r="C37" i="1"/>
  <c r="H13" i="6" l="1"/>
  <c r="B3" i="9"/>
  <c r="B29" i="9"/>
  <c r="B31" i="9" s="1"/>
  <c r="B39" i="9" s="1"/>
  <c r="B4" i="9"/>
  <c r="E2" i="2"/>
  <c r="B25" i="2"/>
  <c r="B8" i="2"/>
  <c r="B15" i="9"/>
  <c r="G54" i="1"/>
  <c r="D6" i="2"/>
  <c r="Q7" i="3"/>
  <c r="B12" i="4"/>
  <c r="B12" i="2" l="1"/>
  <c r="D12" i="2" s="1"/>
  <c r="E13" i="2" s="1"/>
  <c r="H13" i="2" s="1"/>
  <c r="D8" i="2"/>
  <c r="E8" i="2" s="1"/>
  <c r="G8" i="2" s="1"/>
  <c r="C14" i="8" s="1"/>
</calcChain>
</file>

<file path=xl/sharedStrings.xml><?xml version="1.0" encoding="utf-8"?>
<sst xmlns="http://schemas.openxmlformats.org/spreadsheetml/2006/main" count="620" uniqueCount="439">
  <si>
    <t>TACHE A EFFECTUER</t>
  </si>
  <si>
    <t>CHEMIN</t>
  </si>
  <si>
    <t>A REMPLIR</t>
  </si>
  <si>
    <t>Imprimer RH Manquants</t>
  </si>
  <si>
    <t>TEMPO Heures -&gt; Liste des relevés manquants</t>
  </si>
  <si>
    <t>RAS</t>
  </si>
  <si>
    <t>Vérifier 1er onglet contrôles importants</t>
  </si>
  <si>
    <t>Tableau des IFM à ne pas verser</t>
  </si>
  <si>
    <t>Voir dans le dossier agence (O)</t>
  </si>
  <si>
    <t>PAS DE TABLEAU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</si>
  <si>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</si>
  <si>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</si>
  <si>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</si>
  <si>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</si>
  <si>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</si>
  <si>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</si>
  <si>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OK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</si>
  <si>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</si>
  <si>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</si>
  <si>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</si>
  <si>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</si>
  <si>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</si>
  <si>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</si>
  <si>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</si>
  <si>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</si>
  <si>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</si>
  <si>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</si>
  <si>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</si>
  <si>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</si>
  <si>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</si>
  <si>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</si>
  <si>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</si>
  <si>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</si>
  <si>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</si>
  <si>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</si>
  <si>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</si>
  <si>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</si>
  <si>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</si>
  <si>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</si>
  <si>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</si>
  <si>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</si>
  <si>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</si>
  <si>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</si>
  <si>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</si>
  <si>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</si>
  <si>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</si>
  <si>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</si>
  <si>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</si>
  <si>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</si>
  <si>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</si>
  <si>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</si>
  <si>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</si>
  <si>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</si>
  <si>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</si>
  <si>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</si>
  <si>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84h formation + 27h intp - 35h regul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</si>
  <si>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</si>
  <si>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</si>
  <si>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</si>
  <si>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</si>
  <si>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</si>
  <si>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</si>
  <si>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</si>
  <si>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</si>
  <si>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</si>
  <si>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</si>
  <si>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</si>
  <si>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</si>
  <si>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</si>
  <si>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</si>
  <si>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</si>
  <si>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</si>
  <si>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</si>
  <si>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</si>
  <si>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</si>
  <si>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</si>
  <si>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</si>
  <si>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</si>
  <si>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</si>
  <si>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</si>
  <si>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</si>
  <si>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</si>
  <si>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</si>
  <si>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</si>
  <si>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</si>
  <si>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</si>
  <si>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</si>
  <si>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</si>
  <si>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</si>
  <si>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</si>
  <si>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</si>
  <si>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</si>
  <si>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</si>
  <si>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</si>
  <si>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</si>
  <si>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</si>
  <si>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</si>
  <si>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</si>
  <si>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</si>
  <si>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</si>
  <si>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</si>
  <si>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</si>
  <si>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</si>
  <si>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</si>
  <si>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</si>
  <si>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</si>
  <si>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</si>
  <si>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</si>
  <si>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jfnt + heures theoriques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</si>
  <si>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</si>
  <si>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</si>
  <si>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</si>
  <si>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</si>
  <si>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</si>
  <si>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</si>
  <si>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</si>
  <si>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</si>
  <si>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</si>
  <si>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</si>
  <si>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</si>
  <si>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</si>
  <si>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</si>
  <si>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</si>
  <si>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</si>
  <si>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</si>
  <si>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</si>
  <si>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</si>
  <si>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</si>
  <si>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</si>
  <si>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</si>
  <si>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</si>
  <si>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</si>
  <si>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</si>
  <si>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</si>
  <si>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</si>
  <si>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</si>
  <si>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</si>
  <si>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</si>
  <si>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</si>
  <si>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</si>
  <si>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</si>
  <si>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</si>
  <si>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</si>
  <si>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</si>
  <si>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</si>
  <si>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</si>
  <si>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</si>
  <si>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</si>
  <si>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</si>
  <si>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</si>
  <si>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</si>
  <si>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</si>
  <si>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</si>
  <si>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</si>
  <si>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</si>
  <si>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</si>
  <si>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</si>
  <si>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</si>
  <si>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</si>
  <si>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1175 base</t>
  </si>
  <si>
    <t>Heures VM</t>
  </si>
  <si>
    <t xml:space="preserve">Informations transfert de paie et DSN : </t>
  </si>
  <si>
    <t>1425 base</t>
  </si>
  <si>
    <t>Heures habillage déshabillage</t>
  </si>
  <si>
    <t>Le RH n° 315287 du salarié 104350-ADAMA  Ouattara a des heures travaillées au-delà de la durée légale journ. (10h.)
Le RH n° 315288 du salarié 104396-CISSE  Vakaramoko a des heures travaillées au-delà de la durée légale journ. (10h.)
Le RH n° 315357 du salarié 104464-DIARRA  Lathily a des heures travaillées au-delà de la durée légale journ. (10h.)
Le contrat 153540.1(du 11/11/2023 au 29/12/2023) a le taux horaire &lt; SMIC 11.52&lt;11.65</t>
  </si>
  <si>
    <t>1465 base</t>
  </si>
  <si>
    <t>Heures de route</t>
  </si>
  <si>
    <t>1500 base</t>
  </si>
  <si>
    <t>Heres Accident de travail</t>
  </si>
  <si>
    <t>1520 base</t>
  </si>
  <si>
    <t>Heures théoriques</t>
  </si>
  <si>
    <t>1900 à payer</t>
  </si>
  <si>
    <t>IFM</t>
  </si>
  <si>
    <t>1910 à payer</t>
  </si>
  <si>
    <t>ICP</t>
  </si>
  <si>
    <t xml:space="preserve">Total </t>
  </si>
  <si>
    <t>BRUT à payer</t>
  </si>
  <si>
    <t>OK REGUL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</si>
  <si>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</si>
  <si>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</si>
  <si>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</si>
  <si>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</si>
  <si>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</si>
  <si>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</si>
  <si>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</si>
  <si>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</si>
  <si>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</si>
  <si>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</si>
  <si>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</si>
  <si>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</si>
  <si>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</si>
  <si>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</si>
  <si>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</si>
  <si>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</si>
  <si>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</si>
  <si>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</si>
  <si>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</si>
  <si>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</si>
  <si>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</si>
  <si>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</si>
  <si>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</si>
  <si>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</si>
  <si>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</si>
  <si>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</si>
  <si>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</si>
  <si>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</si>
  <si>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</si>
  <si>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</si>
  <si>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</si>
  <si>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</si>
  <si>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</si>
  <si>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</si>
  <si>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</si>
  <si>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</si>
  <si>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</si>
  <si>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</si>
  <si>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</si>
  <si>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</si>
  <si>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</si>
  <si>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</si>
  <si>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</si>
  <si>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</si>
  <si>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</si>
  <si>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</si>
  <si>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</si>
  <si>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</si>
  <si>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</si>
  <si>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</si>
  <si>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</si>
  <si>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</si>
  <si>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</si>
  <si>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</si>
  <si>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</si>
  <si>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</si>
  <si>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</si>
  <si>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</si>
  <si>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</si>
  <si>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</si>
  <si>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</si>
  <si>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</si>
  <si>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</si>
  <si>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</si>
  <si>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</si>
  <si>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</si>
  <si>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</si>
  <si>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</si>
  <si>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</si>
  <si>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</si>
  <si>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</si>
  <si>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</si>
  <si>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</si>
  <si>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</si>
  <si>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</si>
  <si>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</si>
  <si>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</si>
  <si>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</si>
  <si>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</si>
  <si>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</si>
  <si>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</si>
  <si>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</si>
  <si>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</si>
  <si>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</si>
  <si>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</si>
  <si>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</si>
  <si>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</si>
  <si>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</si>
  <si>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</si>
  <si>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</si>
  <si>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</si>
  <si>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</si>
  <si>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</si>
  <si>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</si>
  <si>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</si>
  <si>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</si>
  <si>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</si>
  <si>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</si>
  <si>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</si>
  <si>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</si>
  <si>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</si>
  <si>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</si>
  <si>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</si>
  <si>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</si>
  <si>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</si>
  <si>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</si>
  <si>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</si>
  <si>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</si>
  <si>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</si>
  <si>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</si>
  <si>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</si>
  <si>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</si>
  <si>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</si>
  <si>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</si>
  <si>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</si>
  <si>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</si>
  <si>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</si>
  <si>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</si>
  <si>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</si>
  <si>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</si>
  <si>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</si>
  <si>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</si>
  <si>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</si>
  <si>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</si>
  <si>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</si>
  <si>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</si>
  <si>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</si>
  <si>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</si>
  <si>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</si>
  <si>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</si>
  <si>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</si>
  <si>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</si>
  <si>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</si>
  <si>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</si>
  <si>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</si>
  <si>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</si>
  <si>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</si>
  <si>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</si>
  <si>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</si>
  <si>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</si>
  <si>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</si>
  <si>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</si>
  <si>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</si>
  <si>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</si>
  <si>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</si>
  <si>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</si>
  <si>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</si>
  <si>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</si>
  <si>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</si>
  <si>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</si>
  <si>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</si>
  <si>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</si>
  <si>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</si>
  <si>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</si>
  <si>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</si>
  <si>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</si>
  <si>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</si>
  <si>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</si>
  <si>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</si>
  <si>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Ecart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</si>
  <si>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</si>
  <si>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</si>
  <si>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</si>
  <si>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</si>
  <si>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</si>
  <si>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</si>
  <si>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</si>
  <si>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</si>
  <si>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</si>
  <si>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</si>
  <si>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</si>
  <si>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</si>
  <si>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</si>
  <si>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</si>
  <si>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</si>
  <si>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</si>
  <si>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</si>
  <si>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</si>
  <si>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</si>
  <si>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</si>
  <si>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</si>
  <si>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</si>
  <si>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</si>
  <si>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</si>
  <si>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</si>
  <si>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</si>
  <si>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</si>
  <si>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</si>
  <si>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</si>
  <si>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</si>
  <si>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ok 07/06/2024</t>
  </si>
  <si>
    <t>142 063,75</t>
  </si>
  <si>
    <t>10 042,81</t>
  </si>
  <si>
    <t>2 708,77</t>
  </si>
  <si>
    <t>1 825,51</t>
  </si>
  <si>
    <t>OK 07/06/2024</t>
  </si>
  <si>
    <t>ok ct 157052</t>
  </si>
  <si>
    <t>ok ct 156962</t>
  </si>
  <si>
    <t>4 775,04</t>
  </si>
  <si>
    <t>4 322,30 €</t>
  </si>
  <si>
    <t>900</t>
  </si>
  <si>
    <t>D</t>
  </si>
  <si>
    <t>75103-VERSEMENT MOBILITE</t>
  </si>
  <si>
    <t>75104-VERSEMENT MOBILITE</t>
  </si>
  <si>
    <t>75105-VERSEMENT MOBILITE</t>
  </si>
  <si>
    <t>75109-VERSEMENT MOBILITE</t>
  </si>
  <si>
    <t>75110-VERSEMENT MOBILITE</t>
  </si>
  <si>
    <t>75115-VERSEMENT MOBILITE</t>
  </si>
  <si>
    <t>75117-VERSEMENT MOBILITE</t>
  </si>
  <si>
    <t>75118-VERSEMENT MOBILITE</t>
  </si>
  <si>
    <t>75119-VERSEMENT MOBILITE</t>
  </si>
  <si>
    <t>75120-VERSEMENT MOBILITE</t>
  </si>
  <si>
    <t>77450-VERSEMENT MOBILITE</t>
  </si>
  <si>
    <t>78423-VERSEMENT MOBILITE</t>
  </si>
  <si>
    <t>78551-VERSEMENT MOBILITE</t>
  </si>
  <si>
    <t>78646-VERSEMENT MOBILITE</t>
  </si>
  <si>
    <t>91477-VERSEMENT MOBILITE</t>
  </si>
  <si>
    <t>91692-VERSEMENT MOBILITE</t>
  </si>
  <si>
    <t>92019-VERSEMENT MOBILITE</t>
  </si>
  <si>
    <t>92026-VERSEMENT MOBILITE</t>
  </si>
  <si>
    <t>92036-VERSEMENT MOBILITE</t>
  </si>
  <si>
    <t>92063-VERSEMENT MOBILITE</t>
  </si>
  <si>
    <t>92075-VERSEMENT MOBILITE</t>
  </si>
  <si>
    <t>92076-VERSEMENT MOBILITE</t>
  </si>
  <si>
    <t>93027-VERSEMENT MOBILITE</t>
  </si>
  <si>
    <t>93053-VERSEMENT MOBILITE</t>
  </si>
  <si>
    <t>93063-VERSEMENT MOBILITE</t>
  </si>
  <si>
    <t>94017-VERSEMENT MOBILITE</t>
  </si>
  <si>
    <t>94018-VERSEMENT MOBILITE</t>
  </si>
  <si>
    <t>94081-VERSEMENT MOBILITE</t>
  </si>
  <si>
    <t>ERREUR chiffre moulinette 0</t>
  </si>
  <si>
    <t>ERREUR CHIFFRE MOULINETTE 687,39</t>
  </si>
  <si>
    <t>ERREUR CHIFFRE MOULINETTE 0</t>
  </si>
  <si>
    <t/>
  </si>
  <si>
    <t>CISSE Dowdou (104304)</t>
  </si>
  <si>
    <t>309550115</t>
  </si>
  <si>
    <t>Mai 2024</t>
  </si>
  <si>
    <t>309550115 (TOPAze)</t>
  </si>
  <si>
    <t>DIARRA Lathily (104464)</t>
  </si>
  <si>
    <t>DOSSO Moussa (104430)</t>
  </si>
  <si>
    <t>DOUMBIA Lamine (104371)</t>
  </si>
  <si>
    <t>DOUMBIA Lamine (104488)</t>
  </si>
  <si>
    <t>313540806</t>
  </si>
  <si>
    <t>313540806 (TOPAze)</t>
  </si>
  <si>
    <t>HOTE Hamat (104230)</t>
  </si>
  <si>
    <t>SECK Babacar (104504)</t>
  </si>
  <si>
    <t>318291259</t>
  </si>
  <si>
    <t>318291259 (TOPAze)</t>
  </si>
  <si>
    <t>TRAORE Adama (104047)</t>
  </si>
  <si>
    <t>TRAORE Mamady (104387)</t>
  </si>
  <si>
    <t>TRAORE ADAMA</t>
  </si>
  <si>
    <t>TRES.PARIS AMENDES 2EME DIV</t>
  </si>
  <si>
    <t>Virement</t>
  </si>
  <si>
    <t>BAH Yero (104412)</t>
  </si>
  <si>
    <t>SIP PARIS 18EME BOUCRY</t>
  </si>
  <si>
    <t>SIP PARIS 19E</t>
  </si>
  <si>
    <t>Total général</t>
  </si>
  <si>
    <t>Total des virements</t>
  </si>
  <si>
    <t>Total des chèques</t>
  </si>
  <si>
    <t>Chèque</t>
  </si>
  <si>
    <t>DIARRA LATHILY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</si>
</sst>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0.0000"/>
    <numFmt numFmtId="166" formatCode="_-* #,##0.00\ _€_-;\-* #,##0.00\ _€_-;_-* &quot;-&quot;??\ _€_-;_-@_-"/>
    <numFmt numFmtId="171" formatCode="##0.000\ &quot;%&quot;"/>
    <numFmt numFmtId="172" formatCode="\ ##0.00\ &quot;%&quot;"/>
    <numFmt numFmtId="173" formatCode="#,##0.00\ \€"/>
    <numFmt numFmtId="174" formatCode="#,##0.00\ &quot;h&quot;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charset val="1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3" fillId="0" borderId="0"/>
    <xf numFmtId="0" fontId="5" fillId="0" borderId="0">
      <alignment vertical="top"/>
      <protection locked="0"/>
    </xf>
    <xf numFmtId="0" fontId="13" fillId="0" borderId="0"/>
    <xf numFmtId="166" fontId="26" fillId="0" borderId="0"/>
    <xf numFmtId="0" fontId="33" fillId="31" borderId="0" applyNumberFormat="0" applyBorder="0" applyAlignment="0" applyProtection="0"/>
    <xf numFmtId="0" fontId="3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</cellStyleXfs>
  <cellXfs count="308">
    <xf numFmtId="0" fontId="0" fillId="0" borderId="0" xfId="0"/>
    <xf numFmtId="0" fontId="16" fillId="26" borderId="3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7" fillId="0" borderId="0" xfId="0" applyFont="1" applyProtection="1">
      <protection hidden="1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7" fillId="0" borderId="8" xfId="0" applyFont="1" applyBorder="1" applyProtection="1">
      <protection hidden="1"/>
    </xf>
    <xf numFmtId="4" fontId="7" fillId="0" borderId="0" xfId="0" applyNumberFormat="1" applyFont="1" applyProtection="1">
      <protection hidden="1"/>
    </xf>
    <xf numFmtId="0" fontId="7" fillId="0" borderId="8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4" fontId="7" fillId="0" borderId="4" xfId="0" applyNumberFormat="1" applyFont="1" applyBorder="1"/>
    <xf numFmtId="0" fontId="2" fillId="0" borderId="6" xfId="0" applyFont="1" applyBorder="1"/>
    <xf numFmtId="0" fontId="7" fillId="0" borderId="0" xfId="0" applyFont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12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3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4" fillId="0" borderId="3" xfId="0" applyFont="1" applyBorder="1"/>
    <xf numFmtId="3" fontId="0" fillId="0" borderId="3" xfId="0" applyNumberFormat="1" applyBorder="1"/>
    <xf numFmtId="0" fontId="14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8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3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8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5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9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20" fillId="0" borderId="0" xfId="0" applyNumberFormat="1" applyFont="1"/>
    <xf numFmtId="0" fontId="19" fillId="0" borderId="0" xfId="0" applyFont="1"/>
    <xf numFmtId="10" fontId="6" fillId="0" borderId="0" xfId="0" applyNumberFormat="1" applyFont="1"/>
    <xf numFmtId="4" fontId="20" fillId="0" borderId="0" xfId="0" applyNumberFormat="1" applyFont="1" applyAlignment="1">
      <alignment horizontal="center"/>
    </xf>
    <xf numFmtId="4" fontId="7" fillId="0" borderId="0" xfId="0" applyNumberFormat="1" applyFont="1"/>
    <xf numFmtId="49" fontId="19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2" fillId="0" borderId="0" xfId="0" applyNumberFormat="1" applyFont="1"/>
    <xf numFmtId="4" fontId="22" fillId="4" borderId="0" xfId="0" applyNumberFormat="1" applyFont="1" applyFill="1"/>
    <xf numFmtId="0" fontId="23" fillId="24" borderId="0" xfId="0" applyFont="1" applyFill="1"/>
    <xf numFmtId="4" fontId="24" fillId="24" borderId="0" xfId="0" applyNumberFormat="1" applyFont="1" applyFill="1"/>
    <xf numFmtId="0" fontId="13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20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3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3" fillId="0" borderId="0" xfId="3" applyNumberFormat="1" applyAlignment="1">
      <alignment horizontal="left" vertical="center"/>
    </xf>
    <xf numFmtId="4" fontId="13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6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3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3" fillId="4" borderId="3" xfId="3" applyNumberFormat="1" applyFill="1" applyBorder="1" applyAlignment="1">
      <alignment horizontal="center"/>
    </xf>
    <xf numFmtId="4" fontId="13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0" fillId="15" borderId="3" xfId="0" applyNumberFormat="1" applyFill="1" applyBorder="1" applyAlignment="1">
      <alignment horizontal="center" vertical="center"/>
    </xf>
    <xf numFmtId="4" fontId="17" fillId="19" borderId="3" xfId="0" applyNumberFormat="1" applyFont="1" applyFill="1" applyBorder="1"/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7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8" fillId="28" borderId="3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center" vertical="center"/>
    </xf>
    <xf numFmtId="4" fontId="21" fillId="0" borderId="0" xfId="0" applyNumberFormat="1" applyFont="1" applyAlignment="1">
      <alignment vertical="center"/>
    </xf>
    <xf numFmtId="4" fontId="21" fillId="0" borderId="0" xfId="0" applyNumberFormat="1" applyFont="1" applyAlignment="1">
      <alignment horizontal="center" vertical="center" wrapText="1"/>
    </xf>
    <xf numFmtId="4" fontId="20" fillId="14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20" fillId="0" borderId="0" xfId="0" applyNumberFormat="1" applyFont="1" applyAlignment="1">
      <alignment horizontal="center" vertical="center"/>
    </xf>
    <xf numFmtId="4" fontId="29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32" fillId="0" borderId="0" xfId="0" applyFont="1"/>
    <xf numFmtId="0" fontId="0" fillId="0" borderId="0" xfId="0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textRotation="255"/>
    </xf>
    <xf numFmtId="4" fontId="16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3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164" fontId="7" fillId="0" borderId="0" xfId="0" applyNumberFormat="1" applyFont="1" applyProtection="1">
      <protection hidden="1"/>
    </xf>
    <xf numFmtId="164" fontId="7" fillId="0" borderId="0" xfId="0" applyNumberFormat="1" applyFont="1"/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27" fillId="28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27" fillId="28" borderId="3" xfId="0" applyFont="1" applyFill="1" applyBorder="1" applyAlignment="1">
      <alignment horizontal="center" vertical="center" wrapText="1"/>
    </xf>
    <xf numFmtId="0" fontId="16" fillId="27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7" borderId="3" xfId="0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0" fontId="0" fillId="30" borderId="0" xfId="0" applyFill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25" borderId="3" xfId="0" applyFill="1" applyBorder="1" applyAlignment="1">
      <alignment horizontal="center" vertical="center"/>
    </xf>
    <xf numFmtId="4" fontId="0" fillId="25" borderId="3" xfId="0" applyNumberFormat="1" applyFill="1" applyBorder="1" applyAlignment="1">
      <alignment horizontal="center" vertical="center"/>
    </xf>
    <xf numFmtId="4" fontId="1" fillId="21" borderId="3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 applyAlignment="1">
      <alignment horizontal="center" vertical="center" wrapText="1"/>
    </xf>
    <xf numFmtId="0" fontId="0" fillId="0" borderId="13" xfId="0" applyBorder="1"/>
    <xf numFmtId="4" fontId="1" fillId="18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3" xfId="0" applyNumberFormat="1" applyBorder="1" applyAlignment="1">
      <alignment horizontal="center"/>
    </xf>
    <xf numFmtId="0" fontId="30" fillId="0" borderId="0" xfId="0" applyFont="1" applyAlignment="1">
      <alignment horizontal="center" vertical="center"/>
    </xf>
    <xf numFmtId="4" fontId="8" fillId="2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4" fontId="29" fillId="0" borderId="0" xfId="0" applyNumberFormat="1" applyFont="1" applyAlignment="1">
      <alignment horizontal="center" vertical="center"/>
    </xf>
    <xf numFmtId="0" fontId="31" fillId="29" borderId="0" xfId="0" applyFont="1" applyFill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4" fontId="2" fillId="27" borderId="3" xfId="0" applyNumberFormat="1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8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0" fontId="33" fillId="31" borderId="0" xfId="5"/>
    <xf numFmtId="0" fontId="2" fillId="5" borderId="0" xfId="0" applyFont="1" applyFill="1"/>
    <xf numFmtId="0" fontId="4" fillId="5" borderId="0" xfId="0" applyFont="1" applyFill="1"/>
    <xf numFmtId="0" fontId="34" fillId="0" borderId="0" xfId="6" applyNumberFormat="1" applyFont="1" applyFill="1" applyBorder="1" applyAlignment="1" applyProtection="1">
      <alignment horizontal="left" vertical="center"/>
    </xf>
    <xf numFmtId="0" fontId="34" fillId="0" borderId="0" xfId="6" applyNumberFormat="1" applyFont="1" applyFill="1" applyBorder="1" applyAlignment="1" applyProtection="1">
      <alignment horizontal="center" vertical="center"/>
    </xf>
    <xf numFmtId="4" fontId="34" fillId="0" borderId="0" xfId="6" applyNumberFormat="1" applyFont="1" applyFill="1" applyBorder="1" applyAlignment="1" applyProtection="1">
      <alignment horizontal="right" vertical="center"/>
    </xf>
    <xf numFmtId="171" fontId="34" fillId="0" borderId="0" xfId="6" applyNumberFormat="1" applyFont="1" applyFill="1" applyBorder="1" applyAlignment="1" applyProtection="1">
      <alignment horizontal="right" vertical="center"/>
    </xf>
    <xf numFmtId="4" fontId="2" fillId="24" borderId="3" xfId="0" applyNumberFormat="1" applyFont="1" applyFill="1" applyBorder="1" applyAlignment="1">
      <alignment horizontal="left" vertical="center"/>
    </xf>
    <xf numFmtId="4" fontId="2" fillId="24" borderId="2" xfId="0" applyNumberFormat="1" applyFont="1" applyFill="1" applyBorder="1" applyAlignment="1">
      <alignment vertical="center"/>
    </xf>
    <xf numFmtId="0" fontId="2" fillId="24" borderId="3" xfId="0" applyFont="1" applyFill="1" applyBorder="1" applyAlignment="1">
      <alignment horizontal="center" vertical="center"/>
    </xf>
    <xf numFmtId="4" fontId="1" fillId="24" borderId="3" xfId="0" applyNumberFormat="1" applyFont="1" applyFill="1" applyBorder="1" applyAlignment="1">
      <alignment horizontal="left" vertical="center"/>
    </xf>
    <xf numFmtId="4" fontId="0" fillId="24" borderId="2" xfId="0" applyNumberFormat="1" applyFill="1" applyBorder="1" applyAlignment="1">
      <alignment vertical="center"/>
    </xf>
    <xf numFmtId="0" fontId="0" fillId="24" borderId="3" xfId="0" applyFill="1" applyBorder="1" applyAlignment="1">
      <alignment horizontal="center" vertical="center"/>
    </xf>
    <xf numFmtId="4" fontId="0" fillId="24" borderId="3" xfId="0" applyNumberFormat="1" applyFill="1" applyBorder="1" applyAlignment="1">
      <alignment horizontal="left" vertical="center"/>
    </xf>
    <xf numFmtId="4" fontId="0" fillId="24" borderId="3" xfId="4" applyNumberFormat="1" applyFont="1" applyFill="1" applyBorder="1" applyAlignment="1">
      <alignment vertical="center"/>
    </xf>
    <xf numFmtId="0" fontId="13" fillId="0" borderId="0" xfId="7" applyNumberFormat="1" applyFont="1" applyFill="1" applyBorder="1" applyAlignment="1" applyProtection="1">
      <alignment horizontal="left" vertical="center"/>
    </xf>
    <xf numFmtId="14" fontId="13" fillId="0" borderId="0" xfId="7" applyNumberFormat="1" applyFont="1" applyFill="1" applyBorder="1" applyAlignment="1" applyProtection="1">
      <alignment horizontal="center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0" fontId="13" fillId="0" borderId="0" xfId="7" applyNumberFormat="1" applyFont="1" applyFill="1" applyBorder="1" applyAlignment="1" applyProtection="1">
      <alignment horizontal="right" vertical="center"/>
    </xf>
    <xf numFmtId="4" fontId="13" fillId="0" borderId="0" xfId="7" applyNumberFormat="1" applyFont="1" applyFill="1" applyBorder="1" applyAlignment="1" applyProtection="1">
      <alignment horizontal="right" vertical="center"/>
    </xf>
    <xf numFmtId="172" fontId="13" fillId="0" borderId="0" xfId="7" applyNumberFormat="1" applyFont="1" applyFill="1" applyBorder="1" applyAlignment="1" applyProtection="1">
      <alignment horizontal="right" vertical="center"/>
    </xf>
    <xf numFmtId="0" fontId="33" fillId="31" borderId="0" xfId="5" applyAlignment="1">
      <alignment wrapText="1"/>
    </xf>
    <xf numFmtId="0" fontId="13" fillId="0" borderId="0" xfId="7" applyNumberFormat="1" applyFont="1" applyFill="1" applyBorder="1" applyAlignment="1" applyProtection="1">
      <alignment horizontal="left" vertical="center"/>
    </xf>
    <xf numFmtId="0" fontId="13" fillId="0" borderId="0" xfId="7" applyNumberFormat="1" applyFont="1" applyFill="1" applyBorder="1" applyAlignment="1" applyProtection="1">
      <alignment horizontal="center" vertical="center"/>
    </xf>
    <xf numFmtId="173" fontId="13" fillId="0" borderId="0" xfId="7" applyNumberFormat="1" applyFont="1" applyFill="1" applyBorder="1" applyAlignment="1" applyProtection="1">
      <alignment horizontal="right" vertical="center"/>
    </xf>
    <xf numFmtId="174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4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4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  <xf numFmtId="4" fontId="13" fillId="0" borderId="0" xfId="7" applyNumberFormat="1" applyFont="1" applyFill="1" applyBorder="1" applyAlignment="1" applyProtection="1">
      <alignment horizontal="right" vertical="center"/>
    </xf>
    <xf numFmtId="3" fontId="13" fillId="0" borderId="0" xfId="7" applyNumberFormat="1" applyFont="1" applyFill="1" applyBorder="1" applyAlignment="1" applyProtection="1">
      <alignment horizontal="right" vertical="center"/>
    </xf>
  </cellXfs>
  <cellStyles count="8">
    <cellStyle name="Lien hypertexte" xfId="2" builtinId="8"/>
    <cellStyle name="Milliers" xfId="4" builtinId="3"/>
    <cellStyle name="NiveauLigne_1" xfId="1" builtinId="1" iLevel="0"/>
    <cellStyle name="Normal" xfId="0" builtinId="0"/>
    <cellStyle name="Normal 2" xfId="3" xr:uid="{00000000-0005-0000-0000-000003000000}"/>
    <cellStyle name="Normal 3" xfId="6" xr:uid="{AB1E4218-82EA-403B-B192-A19AF0F3DDA0}"/>
    <cellStyle name="Normal 4" xfId="7" xr:uid="{368677B6-B3D7-45F8-AA4C-2F2D29BFCF31}"/>
    <cellStyle name="Satisfaisant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4"/>
  <sheetViews>
    <sheetView topLeftCell="A35" zoomScale="85" zoomScaleNormal="85" workbookViewId="0">
      <selection activeCell="D59" sqref="D59"/>
    </sheetView>
  </sheetViews>
  <sheetFormatPr baseColWidth="10" defaultRowHeight="14.4" x14ac:dyDescent="0.3"/>
  <cols>
    <col min="1" max="1" width="24.44140625" style="207" customWidth="1"/>
    <col min="2" max="2" width="46.21875" style="105" customWidth="1"/>
    <col min="3" max="3" width="12.21875" style="207" customWidth="1"/>
    <col min="4" max="4" width="26.109375" style="208" customWidth="1"/>
    <col min="5" max="5" width="3.77734375" style="208" customWidth="1"/>
    <col min="6" max="6" width="44.21875" style="208" customWidth="1"/>
    <col min="7" max="7" width="13.5546875" style="187" customWidth="1"/>
    <col min="8" max="8" width="12" style="207" customWidth="1"/>
    <col min="9" max="9" width="7" style="207" customWidth="1"/>
    <col min="10" max="10" width="23.5546875" style="207" customWidth="1"/>
    <col min="11" max="11" width="5.5546875" style="207" customWidth="1"/>
    <col min="12" max="12" width="39" style="207" bestFit="1" customWidth="1"/>
    <col min="13" max="13" width="11.44140625" style="207" bestFit="1" customWidth="1"/>
    <col min="14" max="14" width="22.21875" style="207" bestFit="1" customWidth="1"/>
  </cols>
  <sheetData>
    <row r="1" spans="1:9" ht="18.45" customHeight="1" x14ac:dyDescent="0.3">
      <c r="A1" s="165" t="s">
        <v>0</v>
      </c>
      <c r="B1" s="217" t="s">
        <v>1</v>
      </c>
      <c r="C1" s="215"/>
      <c r="D1" s="216"/>
      <c r="E1" s="209"/>
      <c r="F1" s="188" t="s">
        <v>2</v>
      </c>
      <c r="G1" s="191"/>
    </row>
    <row r="2" spans="1:9" x14ac:dyDescent="0.3">
      <c r="A2" s="162" t="s">
        <v>3</v>
      </c>
      <c r="B2" s="1" t="s">
        <v>4</v>
      </c>
      <c r="C2" s="215"/>
      <c r="D2" s="215"/>
      <c r="E2" s="216"/>
      <c r="F2" s="189" t="s">
        <v>5</v>
      </c>
      <c r="G2" s="192"/>
    </row>
    <row r="3" spans="1:9" ht="28.95" customHeight="1" x14ac:dyDescent="0.3">
      <c r="A3" s="162" t="s">
        <v>6</v>
      </c>
      <c r="B3" s="1"/>
      <c r="C3" s="215"/>
      <c r="D3" s="215"/>
      <c r="E3" s="216"/>
      <c r="F3" s="189" t="s">
        <v>5</v>
      </c>
      <c r="G3" s="192"/>
    </row>
    <row r="4" spans="1:9" ht="28.95" customHeight="1" x14ac:dyDescent="0.3">
      <c r="A4" s="162" t="s">
        <v>7</v>
      </c>
      <c r="B4" s="1" t="s">
        <v>8</v>
      </c>
      <c r="C4" s="215"/>
      <c r="D4" s="215"/>
      <c r="E4" s="216"/>
      <c r="F4" s="189" t="s">
        <v>9</v>
      </c>
      <c r="G4" s="192"/>
      <c r="I4" s="186"/>
    </row>
    <row r="5" spans="1:9" ht="28.05" customHeight="1" x14ac:dyDescent="0.3">
      <c r="A5" s="162" t="s">
        <v>10</v>
      </c>
      <c r="B5" s="1" t="s">
        <v>11</v>
      </c>
      <c r="C5" s="215"/>
      <c r="D5" s="215"/>
      <c r="E5" s="216"/>
      <c r="F5" s="189" t="s">
        <v>5</v>
      </c>
      <c r="G5" s="192"/>
      <c r="I5" s="186"/>
    </row>
    <row r="6" spans="1:9" ht="25.05" customHeight="1" x14ac:dyDescent="0.3">
      <c r="A6" s="162" t="s">
        <v>12</v>
      </c>
      <c r="B6" s="1" t="s">
        <v>13</v>
      </c>
      <c r="C6" s="215"/>
      <c r="D6" s="215"/>
      <c r="E6" s="216"/>
      <c r="F6" s="189"/>
      <c r="G6" s="192"/>
    </row>
    <row r="7" spans="1:9" ht="25.05" customHeight="1" x14ac:dyDescent="0.3">
      <c r="A7" s="162" t="s">
        <v>14</v>
      </c>
      <c r="B7" s="1" t="s">
        <v>15</v>
      </c>
      <c r="C7" s="215"/>
      <c r="D7" s="215"/>
      <c r="E7" s="216"/>
      <c r="F7" s="189" t="s">
        <v>16</v>
      </c>
      <c r="G7" s="192"/>
    </row>
    <row r="8" spans="1:9" ht="37.5" customHeight="1" x14ac:dyDescent="0.3">
      <c r="A8" s="162" t="s">
        <v>17</v>
      </c>
      <c r="B8" s="1" t="s">
        <v>18</v>
      </c>
      <c r="C8" s="215"/>
      <c r="D8" s="215"/>
      <c r="E8" s="216"/>
      <c r="F8" s="189" t="s">
        <v>16</v>
      </c>
      <c r="G8" s="192"/>
      <c r="H8" s="238"/>
      <c r="I8" s="228"/>
    </row>
    <row r="9" spans="1:9" ht="43.5" customHeight="1" x14ac:dyDescent="0.3">
      <c r="A9" s="162" t="s">
        <v>19</v>
      </c>
      <c r="B9" s="1" t="s">
        <v>20</v>
      </c>
      <c r="C9" s="215"/>
      <c r="D9" s="215"/>
      <c r="E9" s="216"/>
      <c r="F9" s="189" t="s">
        <v>16</v>
      </c>
      <c r="G9" s="192"/>
    </row>
    <row r="10" spans="1:9" x14ac:dyDescent="0.3">
      <c r="A10" s="162" t="s">
        <v>21</v>
      </c>
      <c r="B10" s="1" t="s">
        <v>22</v>
      </c>
      <c r="C10" s="215"/>
      <c r="D10" s="215"/>
      <c r="E10" s="216"/>
      <c r="F10" s="189" t="s">
        <v>16</v>
      </c>
      <c r="G10" s="192"/>
    </row>
    <row r="11" spans="1:9" ht="30" customHeight="1" x14ac:dyDescent="0.3">
      <c r="A11" s="162" t="s">
        <v>23</v>
      </c>
      <c r="B11" s="1" t="s">
        <v>24</v>
      </c>
      <c r="C11" s="215"/>
      <c r="D11" s="215"/>
      <c r="E11" s="216"/>
      <c r="F11" s="189" t="s">
        <v>16</v>
      </c>
      <c r="G11" s="192"/>
    </row>
    <row r="12" spans="1:9" ht="21" hidden="1" customHeight="1" x14ac:dyDescent="0.3">
      <c r="A12" s="163" t="s">
        <v>25</v>
      </c>
      <c r="B12" s="218" t="s">
        <v>26</v>
      </c>
      <c r="C12" s="219"/>
      <c r="D12" s="219"/>
      <c r="E12" s="220"/>
      <c r="F12" s="200">
        <v>0</v>
      </c>
      <c r="G12" s="192"/>
    </row>
    <row r="13" spans="1:9" ht="21.75" hidden="1" customHeight="1" x14ac:dyDescent="0.3">
      <c r="A13" s="163" t="s">
        <v>27</v>
      </c>
      <c r="B13" s="221"/>
      <c r="C13" s="222"/>
      <c r="D13" s="222"/>
      <c r="E13" s="223"/>
      <c r="F13" s="200">
        <v>0</v>
      </c>
      <c r="G13" s="192"/>
    </row>
    <row r="14" spans="1:9" ht="30" hidden="1" customHeight="1" x14ac:dyDescent="0.3">
      <c r="A14" s="163" t="s">
        <v>28</v>
      </c>
      <c r="B14" s="218" t="s">
        <v>29</v>
      </c>
      <c r="C14" s="219"/>
      <c r="D14" s="219"/>
      <c r="E14" s="220"/>
      <c r="F14" s="200">
        <v>0</v>
      </c>
      <c r="G14" s="192"/>
    </row>
    <row r="15" spans="1:9" ht="30" hidden="1" customHeight="1" x14ac:dyDescent="0.3">
      <c r="A15" s="163" t="s">
        <v>30</v>
      </c>
      <c r="B15" s="233"/>
      <c r="C15" s="228"/>
      <c r="D15" s="229"/>
      <c r="E15" s="234"/>
      <c r="F15" s="200">
        <v>0</v>
      </c>
      <c r="G15" s="192"/>
    </row>
    <row r="16" spans="1:9" ht="30" hidden="1" customHeight="1" x14ac:dyDescent="0.3">
      <c r="A16" s="163" t="s">
        <v>31</v>
      </c>
      <c r="B16" s="233"/>
      <c r="C16" s="228"/>
      <c r="D16" s="229"/>
      <c r="E16" s="234"/>
      <c r="F16" s="200">
        <v>0</v>
      </c>
      <c r="G16" s="192"/>
    </row>
    <row r="17" spans="1:8" ht="20.25" hidden="1" customHeight="1" x14ac:dyDescent="0.3">
      <c r="A17" s="163" t="s">
        <v>32</v>
      </c>
      <c r="B17" s="233"/>
      <c r="C17" s="228"/>
      <c r="D17" s="229"/>
      <c r="E17" s="234"/>
      <c r="F17" s="200">
        <v>0</v>
      </c>
      <c r="G17" s="192"/>
    </row>
    <row r="18" spans="1:8" ht="30" hidden="1" customHeight="1" x14ac:dyDescent="0.3">
      <c r="A18" s="163" t="s">
        <v>33</v>
      </c>
      <c r="B18" s="221"/>
      <c r="C18" s="222"/>
      <c r="D18" s="222"/>
      <c r="E18" s="223"/>
      <c r="F18" s="200">
        <v>0</v>
      </c>
      <c r="G18" s="192"/>
    </row>
    <row r="19" spans="1:8" ht="21" hidden="1" customHeight="1" x14ac:dyDescent="0.3">
      <c r="A19" s="163" t="s">
        <v>34</v>
      </c>
      <c r="B19" s="218" t="s">
        <v>35</v>
      </c>
      <c r="C19" s="215"/>
      <c r="D19" s="215"/>
      <c r="E19" s="216"/>
      <c r="F19" s="200">
        <v>0</v>
      </c>
      <c r="G19" s="192"/>
    </row>
    <row r="20" spans="1:8" hidden="1" x14ac:dyDescent="0.3">
      <c r="A20" s="163" t="s">
        <v>10</v>
      </c>
      <c r="B20" s="218" t="s">
        <v>36</v>
      </c>
      <c r="C20" s="219"/>
      <c r="D20" s="219"/>
      <c r="E20" s="220"/>
      <c r="F20" s="200">
        <v>0</v>
      </c>
      <c r="G20" s="192"/>
      <c r="H20" s="195"/>
    </row>
    <row r="21" spans="1:8" ht="28.5" hidden="1" customHeight="1" x14ac:dyDescent="0.3">
      <c r="A21" s="163" t="s">
        <v>37</v>
      </c>
      <c r="B21" s="233"/>
      <c r="C21" s="228"/>
      <c r="D21" s="229"/>
      <c r="E21" s="234"/>
      <c r="F21" s="200">
        <v>0</v>
      </c>
      <c r="G21" s="192"/>
      <c r="H21" s="195"/>
    </row>
    <row r="22" spans="1:8" hidden="1" x14ac:dyDescent="0.3">
      <c r="A22" s="163" t="s">
        <v>38</v>
      </c>
      <c r="B22" s="233"/>
      <c r="C22" s="228"/>
      <c r="D22" s="229"/>
      <c r="E22" s="234"/>
      <c r="F22" s="200">
        <v>0</v>
      </c>
      <c r="G22" s="192"/>
      <c r="H22" s="195"/>
    </row>
    <row r="23" spans="1:8" hidden="1" x14ac:dyDescent="0.3">
      <c r="A23" s="163" t="s">
        <v>39</v>
      </c>
      <c r="B23" s="233"/>
      <c r="C23" s="228"/>
      <c r="D23" s="229"/>
      <c r="E23" s="234"/>
      <c r="F23" s="200">
        <v>0</v>
      </c>
      <c r="G23" s="192"/>
      <c r="H23" s="195"/>
    </row>
    <row r="24" spans="1:8" hidden="1" x14ac:dyDescent="0.3">
      <c r="A24" s="163" t="s">
        <v>40</v>
      </c>
      <c r="B24" s="233"/>
      <c r="C24" s="228"/>
      <c r="D24" s="229"/>
      <c r="E24" s="234"/>
      <c r="F24" s="200">
        <v>0</v>
      </c>
      <c r="G24" s="192"/>
      <c r="H24" s="195"/>
    </row>
    <row r="25" spans="1:8" hidden="1" x14ac:dyDescent="0.3">
      <c r="A25" s="163" t="s">
        <v>41</v>
      </c>
      <c r="B25" s="233"/>
      <c r="C25" s="228"/>
      <c r="D25" s="229"/>
      <c r="E25" s="234"/>
      <c r="F25" s="200">
        <v>0</v>
      </c>
      <c r="G25" s="192"/>
      <c r="H25" s="195"/>
    </row>
    <row r="26" spans="1:8" hidden="1" x14ac:dyDescent="0.3">
      <c r="A26" s="163" t="s">
        <v>42</v>
      </c>
      <c r="B26" s="233"/>
      <c r="C26" s="228"/>
      <c r="D26" s="229"/>
      <c r="E26" s="234"/>
      <c r="F26" s="200">
        <v>0</v>
      </c>
      <c r="G26" s="192"/>
      <c r="H26" s="195"/>
    </row>
    <row r="27" spans="1:8" ht="28.95" hidden="1" customHeight="1" x14ac:dyDescent="0.3">
      <c r="A27" s="163" t="s">
        <v>43</v>
      </c>
      <c r="B27" s="233"/>
      <c r="C27" s="228"/>
      <c r="D27" s="229"/>
      <c r="E27" s="234"/>
      <c r="F27" s="200">
        <v>0</v>
      </c>
      <c r="G27" s="192"/>
      <c r="H27" s="195"/>
    </row>
    <row r="28" spans="1:8" hidden="1" x14ac:dyDescent="0.3">
      <c r="A28" s="163" t="s">
        <v>44</v>
      </c>
      <c r="B28" s="221"/>
      <c r="C28" s="222"/>
      <c r="D28" s="222"/>
      <c r="E28" s="223"/>
      <c r="F28" s="200">
        <v>0</v>
      </c>
      <c r="G28" s="192"/>
      <c r="H28" s="195"/>
    </row>
    <row r="29" spans="1:8" ht="28.5" customHeight="1" x14ac:dyDescent="0.3">
      <c r="A29" s="163" t="s">
        <v>45</v>
      </c>
      <c r="B29" s="218" t="s">
        <v>46</v>
      </c>
      <c r="C29" s="215"/>
      <c r="D29" s="215"/>
      <c r="E29" s="216"/>
      <c r="F29" s="190">
        <v>4512</v>
      </c>
      <c r="G29" s="192"/>
      <c r="H29" s="194"/>
    </row>
    <row r="30" spans="1:8" ht="30" hidden="1" customHeight="1" x14ac:dyDescent="0.3">
      <c r="A30" s="163" t="s">
        <v>47</v>
      </c>
      <c r="B30" s="224" t="s">
        <v>48</v>
      </c>
      <c r="C30" s="215"/>
      <c r="D30" s="215"/>
      <c r="E30" s="216"/>
      <c r="F30" s="200">
        <v>0</v>
      </c>
      <c r="G30" s="192"/>
    </row>
    <row r="31" spans="1:8" ht="30" hidden="1" customHeight="1" x14ac:dyDescent="0.3">
      <c r="A31" s="164" t="s">
        <v>49</v>
      </c>
      <c r="B31" s="218" t="s">
        <v>50</v>
      </c>
      <c r="C31" s="215"/>
      <c r="D31" s="215"/>
      <c r="E31" s="216"/>
      <c r="F31" s="200">
        <v>0</v>
      </c>
      <c r="G31" s="192"/>
    </row>
    <row r="32" spans="1:8" x14ac:dyDescent="0.3">
      <c r="G32" s="193"/>
    </row>
    <row r="33" spans="1:15" x14ac:dyDescent="0.3">
      <c r="A33" s="5"/>
    </row>
    <row r="34" spans="1:15" ht="16.5" customHeight="1" x14ac:dyDescent="0.3">
      <c r="A34" s="230" t="s">
        <v>51</v>
      </c>
      <c r="B34" s="215"/>
      <c r="C34" s="216"/>
      <c r="D34" s="183" t="s">
        <v>52</v>
      </c>
      <c r="F34" s="99" t="s">
        <v>53</v>
      </c>
      <c r="G34" s="100"/>
    </row>
    <row r="35" spans="1:15" ht="16.5" customHeight="1" x14ac:dyDescent="0.3">
      <c r="A35" s="101" t="s">
        <v>54</v>
      </c>
      <c r="B35" s="102"/>
      <c r="C35" s="103">
        <v>9045.57</v>
      </c>
      <c r="D35" s="235" t="s">
        <v>55</v>
      </c>
      <c r="F35" s="125" t="s">
        <v>56</v>
      </c>
      <c r="G35" s="126" t="s">
        <v>16</v>
      </c>
      <c r="H35" s="210"/>
      <c r="I35" s="210"/>
    </row>
    <row r="36" spans="1:15" ht="16.5" customHeight="1" x14ac:dyDescent="0.3">
      <c r="A36" s="101" t="s">
        <v>57</v>
      </c>
      <c r="B36" s="102"/>
      <c r="C36" s="103">
        <v>8969.57</v>
      </c>
      <c r="D36" s="236"/>
      <c r="F36" s="125" t="s">
        <v>58</v>
      </c>
      <c r="G36" s="126" t="s">
        <v>16</v>
      </c>
      <c r="H36" s="127"/>
      <c r="I36" s="210"/>
    </row>
    <row r="37" spans="1:15" ht="16.5" customHeight="1" x14ac:dyDescent="0.3">
      <c r="A37" s="98"/>
      <c r="B37" s="98"/>
      <c r="C37" s="121">
        <f>+C35-C36</f>
        <v>76</v>
      </c>
      <c r="F37" s="125" t="s">
        <v>59</v>
      </c>
      <c r="G37" s="126" t="s">
        <v>16</v>
      </c>
      <c r="H37" s="210"/>
      <c r="I37" s="210"/>
    </row>
    <row r="38" spans="1:15" ht="16.5" customHeight="1" x14ac:dyDescent="0.3">
      <c r="A38" s="230" t="s">
        <v>60</v>
      </c>
      <c r="B38" s="215"/>
      <c r="C38" s="216"/>
      <c r="D38" s="183" t="s">
        <v>52</v>
      </c>
      <c r="F38" s="125" t="s">
        <v>61</v>
      </c>
      <c r="G38" s="126" t="s">
        <v>16</v>
      </c>
      <c r="H38" s="210"/>
      <c r="I38" s="210"/>
      <c r="K38" s="55"/>
      <c r="O38" s="55"/>
    </row>
    <row r="39" spans="1:15" ht="16.5" customHeight="1" x14ac:dyDescent="0.3">
      <c r="A39" s="123" t="s">
        <v>62</v>
      </c>
      <c r="B39" s="123" t="s">
        <v>63</v>
      </c>
      <c r="C39" s="114">
        <v>142063.75</v>
      </c>
      <c r="D39" s="184"/>
      <c r="F39" s="128" t="s">
        <v>64</v>
      </c>
      <c r="G39" s="126" t="s">
        <v>16</v>
      </c>
      <c r="H39" s="210"/>
      <c r="I39" s="210"/>
      <c r="K39" s="55"/>
      <c r="O39" s="55"/>
    </row>
    <row r="40" spans="1:15" ht="16.5" customHeight="1" x14ac:dyDescent="0.3">
      <c r="A40" s="180" t="s">
        <v>65</v>
      </c>
      <c r="B40" s="123" t="s">
        <v>66</v>
      </c>
      <c r="C40" s="114">
        <v>0</v>
      </c>
      <c r="D40" s="184"/>
      <c r="F40" s="125" t="s">
        <v>67</v>
      </c>
      <c r="G40" s="133">
        <f>C63</f>
        <v>47381.73</v>
      </c>
      <c r="H40" s="210"/>
      <c r="I40" s="210"/>
    </row>
    <row r="41" spans="1:15" ht="16.5" customHeight="1" x14ac:dyDescent="0.3">
      <c r="A41" s="123" t="s">
        <v>68</v>
      </c>
      <c r="B41" s="123" t="s">
        <v>69</v>
      </c>
      <c r="C41" s="114">
        <v>4775.04</v>
      </c>
      <c r="D41" s="184"/>
      <c r="F41" s="125" t="s">
        <v>70</v>
      </c>
      <c r="G41" s="126"/>
      <c r="H41" s="210"/>
      <c r="I41" s="210"/>
    </row>
    <row r="42" spans="1:15" ht="16.5" customHeight="1" x14ac:dyDescent="0.3">
      <c r="A42" s="205" t="s">
        <v>71</v>
      </c>
      <c r="B42" s="123" t="s">
        <v>72</v>
      </c>
      <c r="C42" s="114">
        <v>4247.71</v>
      </c>
      <c r="D42" s="184"/>
      <c r="F42" s="196" t="s">
        <v>73</v>
      </c>
      <c r="G42" s="126"/>
      <c r="H42" s="210"/>
      <c r="I42" s="210"/>
    </row>
    <row r="43" spans="1:15" ht="16.5" customHeight="1" x14ac:dyDescent="0.3">
      <c r="A43" s="123" t="s">
        <v>74</v>
      </c>
      <c r="B43" s="123" t="s">
        <v>75</v>
      </c>
      <c r="C43" s="114">
        <v>4322.18</v>
      </c>
      <c r="D43" s="184"/>
      <c r="F43" s="196" t="s">
        <v>76</v>
      </c>
      <c r="G43" s="126"/>
      <c r="H43" s="210"/>
      <c r="I43" s="210"/>
    </row>
    <row r="44" spans="1:15" ht="16.5" customHeight="1" x14ac:dyDescent="0.3">
      <c r="A44" s="123" t="s">
        <v>77</v>
      </c>
      <c r="B44" s="123" t="s">
        <v>78</v>
      </c>
      <c r="C44" s="114">
        <v>10042.81</v>
      </c>
      <c r="D44" s="184"/>
      <c r="F44" s="196" t="s">
        <v>79</v>
      </c>
      <c r="G44" s="126"/>
      <c r="H44" s="210"/>
      <c r="I44" s="210"/>
    </row>
    <row r="45" spans="1:15" ht="16.5" customHeight="1" x14ac:dyDescent="0.3">
      <c r="A45" s="123" t="s">
        <v>80</v>
      </c>
      <c r="B45" s="123" t="s">
        <v>81</v>
      </c>
      <c r="C45" s="114">
        <v>1784</v>
      </c>
      <c r="D45" s="184"/>
      <c r="F45" s="196" t="s">
        <v>82</v>
      </c>
      <c r="G45" s="126"/>
      <c r="H45" s="210"/>
      <c r="I45" s="210"/>
    </row>
    <row r="46" spans="1:15" ht="16.5" customHeight="1" x14ac:dyDescent="0.3">
      <c r="A46" s="206" t="s">
        <v>83</v>
      </c>
      <c r="B46" s="123" t="s">
        <v>81</v>
      </c>
      <c r="C46" s="114">
        <v>0</v>
      </c>
      <c r="D46" s="184"/>
      <c r="F46" s="196" t="s">
        <v>84</v>
      </c>
      <c r="G46" s="133">
        <f>G42-G43-G44-G45</f>
        <v>0</v>
      </c>
      <c r="H46" s="210"/>
      <c r="I46" s="210"/>
    </row>
    <row r="47" spans="1:15" ht="16.5" customHeight="1" x14ac:dyDescent="0.3">
      <c r="A47" s="123" t="s">
        <v>85</v>
      </c>
      <c r="B47" s="123" t="s">
        <v>86</v>
      </c>
      <c r="C47" s="114">
        <v>979.87</v>
      </c>
      <c r="D47" s="184"/>
      <c r="F47" s="210"/>
      <c r="G47" s="210"/>
      <c r="H47" s="132"/>
      <c r="I47" s="210"/>
    </row>
    <row r="48" spans="1:15" ht="16.5" customHeight="1" x14ac:dyDescent="0.3">
      <c r="A48" s="123" t="s">
        <v>87</v>
      </c>
      <c r="B48" s="123" t="s">
        <v>88</v>
      </c>
      <c r="C48" s="114">
        <v>1825.51</v>
      </c>
      <c r="D48" s="184"/>
      <c r="F48" s="129" t="s">
        <v>89</v>
      </c>
      <c r="G48" s="129"/>
      <c r="H48" s="132"/>
      <c r="I48" s="210"/>
    </row>
    <row r="49" spans="1:9" ht="16.5" customHeight="1" x14ac:dyDescent="0.3">
      <c r="A49" s="123" t="s">
        <v>90</v>
      </c>
      <c r="B49" s="123" t="s">
        <v>91</v>
      </c>
      <c r="C49" s="114">
        <v>138804.71</v>
      </c>
      <c r="D49" s="184"/>
      <c r="F49" s="130" t="s">
        <v>92</v>
      </c>
      <c r="G49" s="131">
        <f>C69</f>
        <v>7709.75</v>
      </c>
      <c r="H49" s="132"/>
      <c r="I49" s="210"/>
    </row>
    <row r="50" spans="1:9" x14ac:dyDescent="0.3">
      <c r="A50" s="123" t="s">
        <v>93</v>
      </c>
      <c r="B50" s="123" t="s">
        <v>94</v>
      </c>
      <c r="C50" s="114">
        <v>1752.78</v>
      </c>
      <c r="D50" s="184"/>
      <c r="F50" s="130" t="s">
        <v>95</v>
      </c>
      <c r="G50" s="131">
        <f>SUM(C73:C81)</f>
        <v>9018.57</v>
      </c>
      <c r="H50" s="210"/>
      <c r="I50" s="210"/>
    </row>
    <row r="51" spans="1:9" ht="16.5" customHeight="1" x14ac:dyDescent="0.3">
      <c r="A51" s="123" t="s">
        <v>96</v>
      </c>
      <c r="B51" s="123" t="s">
        <v>97</v>
      </c>
      <c r="C51" s="114">
        <v>0</v>
      </c>
      <c r="D51" s="184"/>
      <c r="F51" s="130" t="s">
        <v>98</v>
      </c>
      <c r="G51" s="133">
        <f>C35</f>
        <v>9045.57</v>
      </c>
      <c r="H51" s="210"/>
      <c r="I51" s="210"/>
    </row>
    <row r="52" spans="1:9" ht="16.5" customHeight="1" x14ac:dyDescent="0.3">
      <c r="A52" s="123" t="s">
        <v>99</v>
      </c>
      <c r="B52" s="123" t="s">
        <v>100</v>
      </c>
      <c r="C52" s="114">
        <v>141917.18</v>
      </c>
      <c r="D52" s="184"/>
      <c r="F52" s="130" t="s">
        <v>101</v>
      </c>
      <c r="G52" s="133">
        <f>C36</f>
        <v>8969.57</v>
      </c>
      <c r="H52" s="210"/>
      <c r="I52" s="210"/>
    </row>
    <row r="53" spans="1:9" ht="16.5" customHeight="1" x14ac:dyDescent="0.3">
      <c r="A53" s="123" t="s">
        <v>102</v>
      </c>
      <c r="B53" s="123" t="s">
        <v>103</v>
      </c>
      <c r="C53" s="114">
        <v>146.57</v>
      </c>
      <c r="D53" s="184"/>
      <c r="F53" s="130" t="s">
        <v>104</v>
      </c>
      <c r="G53" s="133">
        <f>C59</f>
        <v>7709.75</v>
      </c>
      <c r="H53" s="210"/>
      <c r="I53" s="210"/>
    </row>
    <row r="54" spans="1:9" ht="16.5" customHeight="1" x14ac:dyDescent="0.3">
      <c r="A54" s="123" t="s">
        <v>105</v>
      </c>
      <c r="B54" s="123" t="s">
        <v>106</v>
      </c>
      <c r="C54" s="114">
        <v>2708.77</v>
      </c>
      <c r="D54" s="184"/>
      <c r="F54" s="134" t="s">
        <v>107</v>
      </c>
      <c r="G54" s="135">
        <f>G49-G50</f>
        <v>-1308.8199999999997</v>
      </c>
      <c r="H54" s="210">
        <f>C76+C81</f>
        <v>1308.82</v>
      </c>
      <c r="I54" s="210" t="s">
        <v>108</v>
      </c>
    </row>
    <row r="55" spans="1:9" ht="16.5" customHeight="1" x14ac:dyDescent="0.3">
      <c r="A55" s="123" t="s">
        <v>109</v>
      </c>
      <c r="B55" s="123" t="s">
        <v>110</v>
      </c>
      <c r="C55" s="114">
        <v>140339.03</v>
      </c>
      <c r="D55" s="184"/>
      <c r="F55" s="210"/>
      <c r="G55" s="210"/>
      <c r="H55" s="210"/>
      <c r="I55" s="210"/>
    </row>
    <row r="56" spans="1:9" ht="16.5" customHeight="1" x14ac:dyDescent="0.3">
      <c r="A56" s="123" t="s">
        <v>111</v>
      </c>
      <c r="B56" s="123" t="s">
        <v>112</v>
      </c>
      <c r="C56" s="114">
        <v>146.57</v>
      </c>
      <c r="D56" s="184"/>
      <c r="F56" s="136" t="s">
        <v>113</v>
      </c>
      <c r="G56" s="136"/>
      <c r="H56" s="210"/>
      <c r="I56" s="210"/>
    </row>
    <row r="57" spans="1:9" ht="16.5" customHeight="1" x14ac:dyDescent="0.3">
      <c r="A57" s="123" t="s">
        <v>114</v>
      </c>
      <c r="B57" s="123" t="s">
        <v>115</v>
      </c>
      <c r="C57" s="114">
        <v>1578.15</v>
      </c>
      <c r="D57" s="184"/>
      <c r="F57" s="137" t="s">
        <v>116</v>
      </c>
      <c r="G57" s="138">
        <f>F29</f>
        <v>4512</v>
      </c>
      <c r="H57" s="210"/>
      <c r="I57" s="210"/>
    </row>
    <row r="58" spans="1:9" ht="16.5" customHeight="1" x14ac:dyDescent="0.3">
      <c r="A58" s="123" t="s">
        <v>117</v>
      </c>
      <c r="B58" s="123" t="s">
        <v>118</v>
      </c>
      <c r="C58" s="114">
        <v>0</v>
      </c>
      <c r="D58" s="184"/>
      <c r="F58" s="137" t="s">
        <v>119</v>
      </c>
      <c r="G58" s="139">
        <f>C96</f>
        <v>4512</v>
      </c>
      <c r="H58" s="210"/>
      <c r="I58" s="210"/>
    </row>
    <row r="59" spans="1:9" x14ac:dyDescent="0.3">
      <c r="A59" s="123" t="s">
        <v>120</v>
      </c>
      <c r="B59" s="123" t="s">
        <v>121</v>
      </c>
      <c r="C59" s="114">
        <v>7709.75</v>
      </c>
      <c r="D59" s="184"/>
      <c r="E59" s="55"/>
      <c r="F59" s="210"/>
      <c r="G59" s="210"/>
      <c r="H59" s="210"/>
      <c r="I59" s="210"/>
    </row>
    <row r="60" spans="1:9" x14ac:dyDescent="0.3">
      <c r="A60" s="123" t="s">
        <v>122</v>
      </c>
      <c r="B60" s="123" t="s">
        <v>123</v>
      </c>
      <c r="C60" s="114">
        <v>5824.03</v>
      </c>
      <c r="D60" s="184"/>
      <c r="E60" s="55"/>
      <c r="F60" s="237" t="s">
        <v>124</v>
      </c>
      <c r="G60" s="216"/>
      <c r="H60" s="210"/>
      <c r="I60" s="210"/>
    </row>
    <row r="61" spans="1:9" x14ac:dyDescent="0.3">
      <c r="A61" s="282" t="s">
        <v>125</v>
      </c>
      <c r="B61" s="282" t="s">
        <v>126</v>
      </c>
      <c r="C61" s="283">
        <v>105853.37</v>
      </c>
      <c r="D61" s="281" t="s">
        <v>409</v>
      </c>
      <c r="F61" s="140" t="s">
        <v>127</v>
      </c>
      <c r="G61" s="141">
        <v>115719.61</v>
      </c>
      <c r="H61" s="210"/>
      <c r="I61" s="210"/>
    </row>
    <row r="62" spans="1:9" x14ac:dyDescent="0.3">
      <c r="A62" s="282" t="s">
        <v>128</v>
      </c>
      <c r="B62" s="282" t="s">
        <v>126</v>
      </c>
      <c r="C62" s="283">
        <v>687.39</v>
      </c>
      <c r="D62" s="281" t="s">
        <v>410</v>
      </c>
      <c r="F62" s="140" t="s">
        <v>129</v>
      </c>
      <c r="G62" s="146">
        <f>C70</f>
        <v>115719.61</v>
      </c>
      <c r="H62" s="210"/>
      <c r="I62" s="210"/>
    </row>
    <row r="63" spans="1:9" x14ac:dyDescent="0.3">
      <c r="A63" s="282" t="s">
        <v>130</v>
      </c>
      <c r="B63" s="282" t="s">
        <v>131</v>
      </c>
      <c r="C63" s="283">
        <v>47381.73</v>
      </c>
      <c r="D63" s="281" t="s">
        <v>410</v>
      </c>
      <c r="F63" s="142" t="s">
        <v>132</v>
      </c>
      <c r="G63" s="146">
        <f>C98</f>
        <v>115719.61</v>
      </c>
      <c r="H63" s="210"/>
      <c r="I63" s="210"/>
    </row>
    <row r="64" spans="1:9" x14ac:dyDescent="0.3">
      <c r="A64" s="115"/>
      <c r="B64" s="115"/>
      <c r="C64" s="116"/>
      <c r="F64" s="143"/>
      <c r="G64" s="144"/>
      <c r="H64" s="210"/>
      <c r="I64" s="210"/>
    </row>
    <row r="65" spans="1:9" x14ac:dyDescent="0.3">
      <c r="A65" s="231" t="s">
        <v>133</v>
      </c>
      <c r="B65" s="215"/>
      <c r="C65" s="216"/>
      <c r="D65" s="183" t="s">
        <v>52</v>
      </c>
      <c r="F65" s="225" t="s">
        <v>134</v>
      </c>
      <c r="G65" s="216"/>
      <c r="H65" s="210"/>
      <c r="I65" s="210"/>
    </row>
    <row r="66" spans="1:9" x14ac:dyDescent="0.3">
      <c r="A66" s="117" t="s">
        <v>135</v>
      </c>
      <c r="B66" s="118"/>
      <c r="C66" s="103">
        <v>142063.75</v>
      </c>
      <c r="D66" s="184"/>
      <c r="F66" s="145" t="s">
        <v>136</v>
      </c>
      <c r="G66" s="146">
        <f>C66</f>
        <v>142063.75</v>
      </c>
      <c r="H66" s="210"/>
      <c r="I66" s="210"/>
    </row>
    <row r="67" spans="1:9" x14ac:dyDescent="0.3">
      <c r="A67" s="117" t="s">
        <v>137</v>
      </c>
      <c r="B67" s="118"/>
      <c r="C67" s="103">
        <v>141917.18</v>
      </c>
      <c r="D67" s="184"/>
      <c r="F67" s="147" t="s">
        <v>138</v>
      </c>
      <c r="G67" s="146">
        <f>C67+C68</f>
        <v>142063.75</v>
      </c>
      <c r="H67" s="210"/>
      <c r="I67" s="210"/>
    </row>
    <row r="68" spans="1:9" x14ac:dyDescent="0.3">
      <c r="A68" s="117" t="s">
        <v>139</v>
      </c>
      <c r="B68" s="119" t="s">
        <v>140</v>
      </c>
      <c r="C68" s="103">
        <v>146.57</v>
      </c>
      <c r="D68" s="184"/>
      <c r="F68" s="147" t="s">
        <v>141</v>
      </c>
      <c r="G68" s="146">
        <f>C39</f>
        <v>142063.75</v>
      </c>
      <c r="H68" s="210"/>
      <c r="I68" s="210"/>
    </row>
    <row r="69" spans="1:9" x14ac:dyDescent="0.3">
      <c r="A69" s="117" t="s">
        <v>142</v>
      </c>
      <c r="B69" s="118"/>
      <c r="C69" s="103">
        <v>7709.75</v>
      </c>
      <c r="D69" s="184"/>
      <c r="F69" s="147" t="s">
        <v>143</v>
      </c>
      <c r="G69" s="146">
        <f>C52+C53</f>
        <v>142063.75</v>
      </c>
      <c r="H69" s="210"/>
      <c r="I69" s="210"/>
    </row>
    <row r="70" spans="1:9" x14ac:dyDescent="0.3">
      <c r="A70" s="117" t="s">
        <v>144</v>
      </c>
      <c r="B70" s="118"/>
      <c r="C70" s="103">
        <v>115719.61</v>
      </c>
      <c r="D70" s="184"/>
      <c r="F70" s="145" t="s">
        <v>145</v>
      </c>
      <c r="G70" s="146">
        <f>C84</f>
        <v>142063.75</v>
      </c>
      <c r="H70" s="210"/>
      <c r="I70" s="210"/>
    </row>
    <row r="71" spans="1:9" x14ac:dyDescent="0.3">
      <c r="A71" s="120"/>
      <c r="B71" s="120"/>
      <c r="C71" s="121"/>
      <c r="F71" s="210"/>
      <c r="G71" s="210"/>
    </row>
    <row r="72" spans="1:9" x14ac:dyDescent="0.3">
      <c r="A72" s="231" t="s">
        <v>146</v>
      </c>
      <c r="B72" s="215"/>
      <c r="C72" s="216"/>
      <c r="D72" s="183" t="s">
        <v>52</v>
      </c>
      <c r="F72" s="232" t="s">
        <v>147</v>
      </c>
      <c r="G72" s="216"/>
    </row>
    <row r="73" spans="1:9" x14ac:dyDescent="0.3">
      <c r="A73" s="123" t="s">
        <v>148</v>
      </c>
      <c r="B73" s="123" t="s">
        <v>149</v>
      </c>
      <c r="C73" s="122">
        <v>7592.82</v>
      </c>
      <c r="D73" s="184"/>
      <c r="F73" s="148" t="s">
        <v>150</v>
      </c>
      <c r="G73" s="149">
        <v>0</v>
      </c>
    </row>
    <row r="74" spans="1:9" x14ac:dyDescent="0.3">
      <c r="A74" s="123" t="s">
        <v>151</v>
      </c>
      <c r="B74" s="123" t="s">
        <v>152</v>
      </c>
      <c r="C74" s="122">
        <v>113.52</v>
      </c>
      <c r="D74" s="184"/>
      <c r="F74" s="148" t="s">
        <v>153</v>
      </c>
      <c r="G74" s="139">
        <f>C95</f>
        <v>0</v>
      </c>
    </row>
    <row r="75" spans="1:9" x14ac:dyDescent="0.3">
      <c r="A75" s="123" t="s">
        <v>154</v>
      </c>
      <c r="B75" s="123" t="s">
        <v>155</v>
      </c>
      <c r="C75" s="122">
        <v>3.41</v>
      </c>
      <c r="D75" s="184"/>
    </row>
    <row r="76" spans="1:9" x14ac:dyDescent="0.3">
      <c r="A76" s="123" t="s">
        <v>156</v>
      </c>
      <c r="B76" s="123" t="s">
        <v>157</v>
      </c>
      <c r="C76" s="122">
        <v>1099.25</v>
      </c>
      <c r="D76" s="184" t="s">
        <v>158</v>
      </c>
    </row>
    <row r="77" spans="1:9" x14ac:dyDescent="0.3">
      <c r="A77" s="123" t="s">
        <v>159</v>
      </c>
      <c r="B77" s="123" t="s">
        <v>160</v>
      </c>
      <c r="C77" s="122">
        <v>0</v>
      </c>
      <c r="F77" s="185" t="s">
        <v>161</v>
      </c>
    </row>
    <row r="78" spans="1:9" x14ac:dyDescent="0.3">
      <c r="A78" s="123" t="s">
        <v>162</v>
      </c>
      <c r="B78" s="123" t="s">
        <v>163</v>
      </c>
      <c r="C78" s="122">
        <v>0</v>
      </c>
      <c r="D78" s="184"/>
      <c r="F78" s="226" t="s">
        <v>164</v>
      </c>
      <c r="G78" s="227"/>
      <c r="H78" s="228"/>
      <c r="I78" s="228"/>
    </row>
    <row r="79" spans="1:9" x14ac:dyDescent="0.3">
      <c r="A79" s="123" t="s">
        <v>165</v>
      </c>
      <c r="B79" s="123" t="s">
        <v>166</v>
      </c>
      <c r="C79" s="122">
        <v>0</v>
      </c>
      <c r="D79" s="184" t="s">
        <v>158</v>
      </c>
      <c r="F79" s="229"/>
      <c r="G79" s="227"/>
      <c r="H79" s="228"/>
      <c r="I79" s="228"/>
    </row>
    <row r="80" spans="1:9" x14ac:dyDescent="0.3">
      <c r="A80" s="123" t="s">
        <v>167</v>
      </c>
      <c r="B80" s="123" t="s">
        <v>168</v>
      </c>
      <c r="C80" s="122">
        <v>0</v>
      </c>
      <c r="D80" s="184"/>
      <c r="F80" s="229"/>
      <c r="G80" s="227"/>
      <c r="H80" s="228"/>
      <c r="I80" s="228"/>
    </row>
    <row r="81" spans="1:10" x14ac:dyDescent="0.3">
      <c r="A81" s="123" t="s">
        <v>169</v>
      </c>
      <c r="B81" s="123" t="s">
        <v>170</v>
      </c>
      <c r="C81" s="122">
        <v>209.57</v>
      </c>
      <c r="D81" s="184" t="s">
        <v>158</v>
      </c>
      <c r="F81" s="229"/>
      <c r="G81" s="227"/>
      <c r="H81" s="228"/>
      <c r="I81" s="228"/>
    </row>
    <row r="82" spans="1:10" x14ac:dyDescent="0.3">
      <c r="A82" s="123" t="s">
        <v>171</v>
      </c>
      <c r="B82" s="123" t="s">
        <v>172</v>
      </c>
      <c r="C82" s="122">
        <v>10090.92</v>
      </c>
      <c r="D82" s="184"/>
      <c r="F82" s="229"/>
      <c r="G82" s="227"/>
      <c r="H82" s="228"/>
      <c r="I82" s="228"/>
    </row>
    <row r="83" spans="1:10" x14ac:dyDescent="0.3">
      <c r="A83" s="123" t="s">
        <v>173</v>
      </c>
      <c r="B83" s="123" t="s">
        <v>174</v>
      </c>
      <c r="C83" s="122">
        <v>11165.24</v>
      </c>
      <c r="D83" s="184"/>
      <c r="F83" s="229"/>
      <c r="G83" s="227"/>
      <c r="H83" s="228"/>
      <c r="I83" s="228"/>
    </row>
    <row r="84" spans="1:10" x14ac:dyDescent="0.3">
      <c r="A84" s="124" t="s">
        <v>175</v>
      </c>
      <c r="B84" s="124" t="s">
        <v>176</v>
      </c>
      <c r="C84" s="122">
        <v>142063.75</v>
      </c>
      <c r="D84" s="184"/>
      <c r="F84" s="229"/>
      <c r="G84" s="227"/>
      <c r="H84" s="228"/>
      <c r="I84" s="228"/>
      <c r="J84" t="s">
        <v>177</v>
      </c>
    </row>
    <row r="85" spans="1:10" x14ac:dyDescent="0.3">
      <c r="A85" s="123" t="s">
        <v>178</v>
      </c>
      <c r="B85" s="123" t="s">
        <v>179</v>
      </c>
      <c r="C85" s="122">
        <v>385.01</v>
      </c>
      <c r="D85" s="184"/>
      <c r="F85" s="229"/>
      <c r="G85" s="227"/>
      <c r="H85" s="228"/>
      <c r="I85" s="228"/>
    </row>
    <row r="86" spans="1:10" x14ac:dyDescent="0.3">
      <c r="A86" s="123" t="s">
        <v>180</v>
      </c>
      <c r="B86" s="123" t="s">
        <v>181</v>
      </c>
      <c r="C86" s="122">
        <v>237.87</v>
      </c>
      <c r="D86" s="184"/>
      <c r="F86" s="229"/>
      <c r="G86" s="227"/>
      <c r="H86" s="228"/>
      <c r="I86" s="228"/>
    </row>
    <row r="87" spans="1:10" x14ac:dyDescent="0.3">
      <c r="A87" s="180" t="s">
        <v>182</v>
      </c>
      <c r="B87" s="123" t="s">
        <v>183</v>
      </c>
      <c r="C87" s="122">
        <v>0</v>
      </c>
      <c r="D87" s="184"/>
      <c r="F87" s="229"/>
      <c r="G87" s="227"/>
      <c r="H87" s="228"/>
      <c r="I87" s="228"/>
    </row>
    <row r="88" spans="1:10" x14ac:dyDescent="0.3">
      <c r="A88" s="180" t="s">
        <v>184</v>
      </c>
      <c r="B88" s="123" t="s">
        <v>183</v>
      </c>
      <c r="C88" s="122">
        <v>0</v>
      </c>
      <c r="D88" s="184"/>
      <c r="F88" s="229"/>
      <c r="G88" s="227"/>
      <c r="H88" s="228"/>
      <c r="I88" s="228"/>
    </row>
    <row r="89" spans="1:10" x14ac:dyDescent="0.3">
      <c r="A89" s="124" t="s">
        <v>185</v>
      </c>
      <c r="B89" s="124" t="s">
        <v>186</v>
      </c>
      <c r="C89" s="122">
        <v>114551.92</v>
      </c>
      <c r="D89" s="184"/>
      <c r="F89" s="229"/>
      <c r="G89" s="227"/>
      <c r="H89" s="228"/>
      <c r="I89" s="228"/>
    </row>
    <row r="90" spans="1:10" x14ac:dyDescent="0.3">
      <c r="A90" s="123" t="s">
        <v>187</v>
      </c>
      <c r="B90" s="123" t="s">
        <v>91</v>
      </c>
      <c r="C90" s="122">
        <v>4025.35</v>
      </c>
      <c r="D90" s="184"/>
      <c r="F90" s="229"/>
      <c r="G90" s="227"/>
      <c r="H90" s="228"/>
      <c r="I90" s="228"/>
    </row>
    <row r="91" spans="1:10" x14ac:dyDescent="0.3">
      <c r="A91" s="123" t="s">
        <v>188</v>
      </c>
      <c r="B91" s="123" t="s">
        <v>189</v>
      </c>
      <c r="C91" s="122">
        <v>0</v>
      </c>
      <c r="D91" s="184"/>
      <c r="F91" s="229"/>
      <c r="G91" s="227"/>
      <c r="H91" s="228"/>
      <c r="I91" s="228"/>
    </row>
    <row r="92" spans="1:10" x14ac:dyDescent="0.3">
      <c r="A92" s="123" t="s">
        <v>190</v>
      </c>
      <c r="B92" s="123" t="s">
        <v>191</v>
      </c>
      <c r="C92" s="122">
        <v>170.02</v>
      </c>
      <c r="D92" s="184"/>
      <c r="F92" s="229"/>
      <c r="G92" s="227"/>
      <c r="H92" s="228"/>
      <c r="I92" s="228"/>
    </row>
    <row r="93" spans="1:10" x14ac:dyDescent="0.3">
      <c r="A93" s="206" t="s">
        <v>192</v>
      </c>
      <c r="B93" s="123" t="s">
        <v>193</v>
      </c>
      <c r="C93" s="122">
        <v>0</v>
      </c>
      <c r="D93" s="184"/>
      <c r="F93" s="229"/>
      <c r="G93" s="227"/>
      <c r="H93" s="228"/>
      <c r="I93" s="228"/>
    </row>
    <row r="94" spans="1:10" x14ac:dyDescent="0.3">
      <c r="A94" s="276" t="s">
        <v>194</v>
      </c>
      <c r="B94" s="276" t="s">
        <v>195</v>
      </c>
      <c r="C94" s="277">
        <v>687.39</v>
      </c>
      <c r="D94" s="278" t="s">
        <v>408</v>
      </c>
      <c r="F94" s="229"/>
      <c r="G94" s="227"/>
      <c r="H94" s="228"/>
      <c r="I94" s="228"/>
    </row>
    <row r="95" spans="1:10" x14ac:dyDescent="0.3">
      <c r="A95" s="123" t="s">
        <v>196</v>
      </c>
      <c r="B95" s="123" t="s">
        <v>197</v>
      </c>
      <c r="C95" s="122">
        <v>0</v>
      </c>
      <c r="D95" s="184"/>
      <c r="F95" s="229"/>
      <c r="G95" s="227"/>
      <c r="H95" s="228"/>
      <c r="I95" s="228"/>
    </row>
    <row r="96" spans="1:10" x14ac:dyDescent="0.3">
      <c r="A96" s="123" t="s">
        <v>198</v>
      </c>
      <c r="B96" s="123" t="s">
        <v>199</v>
      </c>
      <c r="C96" s="122">
        <v>4512</v>
      </c>
      <c r="D96" s="184"/>
      <c r="F96" s="229"/>
      <c r="G96" s="227"/>
      <c r="H96" s="228"/>
      <c r="I96" s="228"/>
    </row>
    <row r="97" spans="1:9" x14ac:dyDescent="0.3">
      <c r="A97" s="123" t="s">
        <v>200</v>
      </c>
      <c r="B97" s="123" t="s">
        <v>201</v>
      </c>
      <c r="C97" s="122">
        <v>1199.81</v>
      </c>
      <c r="D97" s="184"/>
      <c r="F97" s="229"/>
      <c r="G97" s="227"/>
      <c r="H97" s="228"/>
      <c r="I97" s="228"/>
    </row>
    <row r="98" spans="1:9" x14ac:dyDescent="0.3">
      <c r="A98" s="279" t="s">
        <v>202</v>
      </c>
      <c r="B98" s="279" t="s">
        <v>203</v>
      </c>
      <c r="C98" s="280">
        <v>115719.61</v>
      </c>
      <c r="D98" s="281" t="s">
        <v>408</v>
      </c>
      <c r="F98" s="229"/>
      <c r="G98" s="227"/>
      <c r="H98" s="228"/>
      <c r="I98" s="228"/>
    </row>
    <row r="99" spans="1:9" x14ac:dyDescent="0.3">
      <c r="A99" s="208"/>
      <c r="B99" s="208"/>
      <c r="C99" s="187"/>
      <c r="F99" s="229"/>
      <c r="G99" s="227"/>
      <c r="H99" s="228"/>
      <c r="I99" s="228"/>
    </row>
    <row r="100" spans="1:9" x14ac:dyDescent="0.3">
      <c r="A100" s="208"/>
      <c r="B100" s="208"/>
      <c r="C100" s="187"/>
      <c r="F100" s="229"/>
      <c r="G100" s="227"/>
      <c r="H100" s="228"/>
      <c r="I100" s="228"/>
    </row>
    <row r="101" spans="1:9" x14ac:dyDescent="0.3">
      <c r="A101" s="208"/>
      <c r="B101" s="208"/>
      <c r="C101" s="187"/>
      <c r="F101" s="229"/>
      <c r="G101" s="227"/>
      <c r="H101" s="228"/>
      <c r="I101" s="228"/>
    </row>
    <row r="102" spans="1:9" x14ac:dyDescent="0.3">
      <c r="A102" s="208"/>
      <c r="B102" s="208"/>
      <c r="C102" s="187"/>
      <c r="F102" s="229"/>
      <c r="G102" s="227"/>
      <c r="H102" s="228"/>
      <c r="I102" s="228"/>
    </row>
    <row r="103" spans="1:9" x14ac:dyDescent="0.3">
      <c r="A103" s="208"/>
      <c r="B103" s="208"/>
      <c r="C103" s="187"/>
      <c r="F103" s="229"/>
      <c r="G103" s="227"/>
      <c r="H103" s="228"/>
      <c r="I103" s="228"/>
    </row>
    <row r="104" spans="1:9" x14ac:dyDescent="0.3">
      <c r="A104" s="208"/>
      <c r="B104" s="208"/>
      <c r="C104" s="187"/>
      <c r="F104" s="229"/>
      <c r="G104" s="227"/>
      <c r="H104" s="228"/>
      <c r="I104" s="228"/>
    </row>
    <row r="105" spans="1:9" x14ac:dyDescent="0.3">
      <c r="A105" s="208"/>
      <c r="B105" s="208"/>
      <c r="C105" s="187"/>
      <c r="F105" s="229"/>
      <c r="G105" s="227"/>
      <c r="H105" s="228"/>
      <c r="I105" s="228"/>
    </row>
    <row r="106" spans="1:9" x14ac:dyDescent="0.3">
      <c r="A106" s="208"/>
      <c r="B106" s="208"/>
      <c r="C106" s="187"/>
      <c r="F106" s="229"/>
      <c r="G106" s="227"/>
      <c r="H106" s="228"/>
      <c r="I106" s="228"/>
    </row>
    <row r="107" spans="1:9" x14ac:dyDescent="0.3">
      <c r="A107" s="208"/>
      <c r="B107" s="208"/>
      <c r="C107" s="187"/>
      <c r="F107" s="229"/>
      <c r="G107" s="227"/>
      <c r="H107" s="228"/>
      <c r="I107" s="228"/>
    </row>
    <row r="108" spans="1:9" x14ac:dyDescent="0.3">
      <c r="A108" s="208"/>
      <c r="B108" s="208"/>
      <c r="C108" s="187"/>
      <c r="F108" s="229"/>
      <c r="G108" s="227"/>
      <c r="H108" s="228"/>
      <c r="I108" s="228"/>
    </row>
    <row r="109" spans="1:9" x14ac:dyDescent="0.3">
      <c r="A109" s="208"/>
      <c r="B109" s="208"/>
      <c r="C109" s="187"/>
      <c r="F109" s="229"/>
      <c r="G109" s="227"/>
      <c r="H109" s="228"/>
      <c r="I109" s="228"/>
    </row>
    <row r="110" spans="1:9" x14ac:dyDescent="0.3">
      <c r="A110" s="208"/>
      <c r="B110" s="208"/>
      <c r="C110" s="187"/>
      <c r="F110" s="229"/>
      <c r="G110" s="227"/>
      <c r="H110" s="228"/>
      <c r="I110" s="228"/>
    </row>
    <row r="111" spans="1:9" x14ac:dyDescent="0.3">
      <c r="A111" s="208"/>
      <c r="B111" s="208"/>
      <c r="C111" s="187"/>
      <c r="F111" s="229"/>
      <c r="G111" s="227"/>
      <c r="H111" s="228"/>
      <c r="I111" s="228"/>
    </row>
    <row r="112" spans="1:9" x14ac:dyDescent="0.3">
      <c r="F112" s="229"/>
      <c r="G112" s="227"/>
      <c r="H112" s="228"/>
      <c r="I112" s="228"/>
    </row>
    <row r="113" spans="6:9" x14ac:dyDescent="0.3">
      <c r="F113" s="229"/>
      <c r="G113" s="227"/>
      <c r="H113" s="228"/>
      <c r="I113" s="228"/>
    </row>
    <row r="114" spans="6:9" x14ac:dyDescent="0.3">
      <c r="F114" s="229"/>
      <c r="G114" s="227"/>
      <c r="H114" s="228"/>
      <c r="I114" s="228"/>
    </row>
    <row r="115" spans="6:9" x14ac:dyDescent="0.3">
      <c r="F115" s="229"/>
      <c r="G115" s="227"/>
      <c r="H115" s="228"/>
      <c r="I115" s="228"/>
    </row>
    <row r="116" spans="6:9" x14ac:dyDescent="0.3">
      <c r="F116" s="229"/>
      <c r="G116" s="227"/>
      <c r="H116" s="228"/>
      <c r="I116" s="228"/>
    </row>
    <row r="117" spans="6:9" x14ac:dyDescent="0.3">
      <c r="F117" s="229"/>
      <c r="G117" s="227"/>
      <c r="H117" s="228"/>
      <c r="I117" s="228"/>
    </row>
    <row r="118" spans="6:9" x14ac:dyDescent="0.3">
      <c r="F118" s="229"/>
      <c r="G118" s="227"/>
      <c r="H118" s="228"/>
      <c r="I118" s="228"/>
    </row>
    <row r="119" spans="6:9" x14ac:dyDescent="0.3">
      <c r="F119" s="229"/>
      <c r="G119" s="227"/>
      <c r="H119" s="228"/>
      <c r="I119" s="228"/>
    </row>
    <row r="120" spans="6:9" x14ac:dyDescent="0.3">
      <c r="F120" s="229"/>
      <c r="G120" s="227"/>
      <c r="H120" s="228"/>
      <c r="I120" s="228"/>
    </row>
    <row r="121" spans="6:9" x14ac:dyDescent="0.3">
      <c r="F121" s="229"/>
      <c r="G121" s="227"/>
      <c r="H121" s="228"/>
      <c r="I121" s="228"/>
    </row>
    <row r="122" spans="6:9" x14ac:dyDescent="0.3">
      <c r="F122" s="229"/>
      <c r="G122" s="227"/>
      <c r="H122" s="228"/>
      <c r="I122" s="228"/>
    </row>
    <row r="123" spans="6:9" x14ac:dyDescent="0.3">
      <c r="F123" s="229"/>
      <c r="G123" s="227"/>
      <c r="H123" s="228"/>
      <c r="I123" s="228"/>
    </row>
    <row r="124" spans="6:9" x14ac:dyDescent="0.3">
      <c r="F124" s="229"/>
      <c r="G124" s="227"/>
      <c r="H124" s="228"/>
      <c r="I124" s="228"/>
    </row>
    <row r="125" spans="6:9" x14ac:dyDescent="0.3">
      <c r="F125" s="229"/>
      <c r="G125" s="227"/>
      <c r="H125" s="228"/>
      <c r="I125" s="228"/>
    </row>
    <row r="126" spans="6:9" x14ac:dyDescent="0.3">
      <c r="F126" s="229"/>
      <c r="G126" s="227"/>
      <c r="H126" s="228"/>
      <c r="I126" s="228"/>
    </row>
    <row r="127" spans="6:9" x14ac:dyDescent="0.3">
      <c r="F127" s="229"/>
      <c r="G127" s="227"/>
      <c r="H127" s="228"/>
      <c r="I127" s="228"/>
    </row>
    <row r="128" spans="6:9" x14ac:dyDescent="0.3">
      <c r="F128" s="229"/>
      <c r="G128" s="227"/>
      <c r="H128" s="228"/>
      <c r="I128" s="228"/>
    </row>
    <row r="129" spans="6:9" x14ac:dyDescent="0.3">
      <c r="F129" s="229"/>
      <c r="G129" s="227"/>
      <c r="H129" s="228"/>
      <c r="I129" s="228"/>
    </row>
    <row r="130" spans="6:9" x14ac:dyDescent="0.3">
      <c r="F130" s="229"/>
      <c r="G130" s="227"/>
      <c r="H130" s="228"/>
      <c r="I130" s="228"/>
    </row>
    <row r="131" spans="6:9" x14ac:dyDescent="0.3">
      <c r="F131" s="229"/>
      <c r="G131" s="227"/>
      <c r="H131" s="228"/>
      <c r="I131" s="228"/>
    </row>
    <row r="132" spans="6:9" x14ac:dyDescent="0.3">
      <c r="F132" s="229"/>
      <c r="G132" s="227"/>
      <c r="H132" s="228"/>
      <c r="I132" s="228"/>
    </row>
    <row r="133" spans="6:9" x14ac:dyDescent="0.3">
      <c r="F133" s="229"/>
      <c r="G133" s="227"/>
      <c r="H133" s="228"/>
      <c r="I133" s="228"/>
    </row>
    <row r="134" spans="6:9" x14ac:dyDescent="0.3">
      <c r="F134" s="229"/>
      <c r="G134" s="227"/>
      <c r="H134" s="228"/>
      <c r="I134" s="228"/>
    </row>
    <row r="135" spans="6:9" x14ac:dyDescent="0.3">
      <c r="F135" s="229"/>
      <c r="G135" s="227"/>
      <c r="H135" s="228"/>
      <c r="I135" s="228"/>
    </row>
    <row r="136" spans="6:9" x14ac:dyDescent="0.3">
      <c r="F136" s="229"/>
      <c r="G136" s="227"/>
      <c r="H136" s="228"/>
      <c r="I136" s="228"/>
    </row>
    <row r="137" spans="6:9" x14ac:dyDescent="0.3">
      <c r="F137" s="229"/>
      <c r="G137" s="227"/>
      <c r="H137" s="228"/>
      <c r="I137" s="228"/>
    </row>
    <row r="138" spans="6:9" x14ac:dyDescent="0.3">
      <c r="F138" s="229"/>
      <c r="G138" s="227"/>
      <c r="H138" s="228"/>
      <c r="I138" s="228"/>
    </row>
    <row r="139" spans="6:9" x14ac:dyDescent="0.3">
      <c r="F139" s="229"/>
      <c r="G139" s="227"/>
      <c r="H139" s="228"/>
      <c r="I139" s="228"/>
    </row>
    <row r="140" spans="6:9" x14ac:dyDescent="0.3">
      <c r="F140" s="229"/>
      <c r="G140" s="227"/>
      <c r="H140" s="228"/>
      <c r="I140" s="228"/>
    </row>
    <row r="141" spans="6:9" x14ac:dyDescent="0.3">
      <c r="F141" s="229"/>
      <c r="G141" s="227"/>
      <c r="H141" s="228"/>
      <c r="I141" s="228"/>
    </row>
    <row r="142" spans="6:9" x14ac:dyDescent="0.3">
      <c r="F142" s="229"/>
      <c r="G142" s="227"/>
      <c r="H142" s="228"/>
      <c r="I142" s="228"/>
    </row>
    <row r="143" spans="6:9" x14ac:dyDescent="0.3">
      <c r="F143" s="229"/>
      <c r="G143" s="227"/>
      <c r="H143" s="228"/>
      <c r="I143" s="228"/>
    </row>
    <row r="144" spans="6:9" x14ac:dyDescent="0.3">
      <c r="F144" s="229"/>
      <c r="G144" s="227"/>
      <c r="H144" s="228"/>
      <c r="I144" s="228"/>
    </row>
    <row r="145" spans="6:9" x14ac:dyDescent="0.3">
      <c r="F145" s="229"/>
      <c r="G145" s="227"/>
      <c r="H145" s="228"/>
      <c r="I145" s="228"/>
    </row>
    <row r="146" spans="6:9" x14ac:dyDescent="0.3">
      <c r="F146" s="229"/>
      <c r="G146" s="227"/>
      <c r="H146" s="228"/>
      <c r="I146" s="228"/>
    </row>
    <row r="147" spans="6:9" x14ac:dyDescent="0.3">
      <c r="F147" s="229"/>
      <c r="G147" s="227"/>
      <c r="H147" s="228"/>
      <c r="I147" s="228"/>
    </row>
    <row r="148" spans="6:9" x14ac:dyDescent="0.3">
      <c r="F148" s="229"/>
      <c r="G148" s="227"/>
      <c r="H148" s="228"/>
      <c r="I148" s="228"/>
    </row>
    <row r="149" spans="6:9" x14ac:dyDescent="0.3">
      <c r="F149" s="229"/>
      <c r="G149" s="227"/>
      <c r="H149" s="228"/>
      <c r="I149" s="228"/>
    </row>
    <row r="150" spans="6:9" x14ac:dyDescent="0.3">
      <c r="F150" s="229"/>
      <c r="G150" s="227"/>
      <c r="H150" s="228"/>
      <c r="I150" s="228"/>
    </row>
    <row r="151" spans="6:9" x14ac:dyDescent="0.3">
      <c r="F151" s="229"/>
      <c r="G151" s="227"/>
      <c r="H151" s="228"/>
      <c r="I151" s="228"/>
    </row>
    <row r="152" spans="6:9" x14ac:dyDescent="0.3">
      <c r="F152" s="229"/>
      <c r="G152" s="227"/>
      <c r="H152" s="228"/>
      <c r="I152" s="228"/>
    </row>
    <row r="153" spans="6:9" x14ac:dyDescent="0.3">
      <c r="F153" s="229"/>
      <c r="G153" s="227"/>
      <c r="H153" s="228"/>
      <c r="I153" s="228"/>
    </row>
    <row r="154" spans="6:9" x14ac:dyDescent="0.3">
      <c r="F154" s="229"/>
      <c r="G154" s="227"/>
      <c r="H154" s="228"/>
      <c r="I154" s="228"/>
    </row>
    <row r="155" spans="6:9" x14ac:dyDescent="0.3">
      <c r="F155" s="229"/>
      <c r="G155" s="227"/>
      <c r="H155" s="228"/>
      <c r="I155" s="228"/>
    </row>
    <row r="156" spans="6:9" x14ac:dyDescent="0.3">
      <c r="F156" s="229"/>
      <c r="G156" s="227"/>
      <c r="H156" s="228"/>
      <c r="I156" s="228"/>
    </row>
    <row r="157" spans="6:9" x14ac:dyDescent="0.3">
      <c r="F157" s="229"/>
      <c r="G157" s="227"/>
      <c r="H157" s="228"/>
      <c r="I157" s="228"/>
    </row>
    <row r="158" spans="6:9" x14ac:dyDescent="0.3">
      <c r="F158" s="229"/>
      <c r="G158" s="227"/>
      <c r="H158" s="228"/>
      <c r="I158" s="228"/>
    </row>
    <row r="159" spans="6:9" x14ac:dyDescent="0.3">
      <c r="F159" s="229"/>
      <c r="G159" s="227"/>
      <c r="H159" s="228"/>
      <c r="I159" s="228"/>
    </row>
    <row r="160" spans="6:9" x14ac:dyDescent="0.3">
      <c r="F160" s="229"/>
      <c r="G160" s="227"/>
      <c r="H160" s="228"/>
      <c r="I160" s="228"/>
    </row>
    <row r="161" spans="6:9" x14ac:dyDescent="0.3">
      <c r="F161" s="229"/>
      <c r="G161" s="227"/>
      <c r="H161" s="228"/>
      <c r="I161" s="228"/>
    </row>
    <row r="162" spans="6:9" x14ac:dyDescent="0.3">
      <c r="F162" s="229"/>
      <c r="G162" s="227"/>
      <c r="H162" s="228"/>
      <c r="I162" s="228"/>
    </row>
    <row r="163" spans="6:9" x14ac:dyDescent="0.3">
      <c r="F163" s="229"/>
      <c r="G163" s="227"/>
      <c r="H163" s="228"/>
      <c r="I163" s="228"/>
    </row>
    <row r="164" spans="6:9" x14ac:dyDescent="0.3">
      <c r="F164" s="229"/>
      <c r="G164" s="227"/>
      <c r="H164" s="228"/>
      <c r="I164" s="228"/>
    </row>
    <row r="165" spans="6:9" x14ac:dyDescent="0.3">
      <c r="F165" s="229"/>
      <c r="G165" s="227"/>
      <c r="H165" s="228"/>
      <c r="I165" s="228"/>
    </row>
    <row r="166" spans="6:9" x14ac:dyDescent="0.3">
      <c r="F166" s="229"/>
      <c r="G166" s="227"/>
      <c r="H166" s="228"/>
      <c r="I166" s="228"/>
    </row>
    <row r="167" spans="6:9" x14ac:dyDescent="0.3">
      <c r="F167" s="229"/>
      <c r="G167" s="227"/>
      <c r="H167" s="228"/>
      <c r="I167" s="228"/>
    </row>
    <row r="168" spans="6:9" x14ac:dyDescent="0.3">
      <c r="F168" s="229"/>
      <c r="G168" s="227"/>
      <c r="H168" s="228"/>
      <c r="I168" s="228"/>
    </row>
    <row r="169" spans="6:9" x14ac:dyDescent="0.3">
      <c r="F169" s="229"/>
      <c r="G169" s="227"/>
      <c r="H169" s="228"/>
      <c r="I169" s="228"/>
    </row>
    <row r="170" spans="6:9" x14ac:dyDescent="0.3">
      <c r="F170" s="229"/>
      <c r="G170" s="227"/>
      <c r="H170" s="228"/>
      <c r="I170" s="228"/>
    </row>
    <row r="171" spans="6:9" x14ac:dyDescent="0.3">
      <c r="F171" s="229"/>
      <c r="G171" s="227"/>
      <c r="H171" s="228"/>
      <c r="I171" s="228"/>
    </row>
    <row r="172" spans="6:9" x14ac:dyDescent="0.3">
      <c r="F172" s="229"/>
      <c r="G172" s="227"/>
      <c r="H172" s="228"/>
      <c r="I172" s="228"/>
    </row>
    <row r="173" spans="6:9" x14ac:dyDescent="0.3">
      <c r="F173" s="229"/>
      <c r="G173" s="227"/>
      <c r="H173" s="228"/>
      <c r="I173" s="228"/>
    </row>
    <row r="174" spans="6:9" x14ac:dyDescent="0.3">
      <c r="F174" s="229"/>
      <c r="G174" s="227"/>
      <c r="H174" s="228"/>
      <c r="I174" s="228"/>
    </row>
    <row r="175" spans="6:9" x14ac:dyDescent="0.3">
      <c r="F175" s="229"/>
      <c r="G175" s="227"/>
      <c r="H175" s="228"/>
      <c r="I175" s="228"/>
    </row>
    <row r="176" spans="6:9" x14ac:dyDescent="0.3">
      <c r="F176" s="229"/>
      <c r="G176" s="227"/>
      <c r="H176" s="228"/>
      <c r="I176" s="228"/>
    </row>
    <row r="177" spans="6:9" x14ac:dyDescent="0.3">
      <c r="F177" s="229"/>
      <c r="G177" s="227"/>
      <c r="H177" s="228"/>
      <c r="I177" s="228"/>
    </row>
    <row r="178" spans="6:9" x14ac:dyDescent="0.3">
      <c r="F178" s="229"/>
      <c r="G178" s="227"/>
      <c r="H178" s="228"/>
      <c r="I178" s="228"/>
    </row>
    <row r="179" spans="6:9" x14ac:dyDescent="0.3">
      <c r="F179" s="229"/>
      <c r="G179" s="227"/>
      <c r="H179" s="228"/>
      <c r="I179" s="228"/>
    </row>
    <row r="180" spans="6:9" x14ac:dyDescent="0.3">
      <c r="F180" s="229"/>
      <c r="G180" s="227"/>
      <c r="H180" s="228"/>
      <c r="I180" s="228"/>
    </row>
    <row r="181" spans="6:9" x14ac:dyDescent="0.3">
      <c r="F181" s="229"/>
      <c r="G181" s="227"/>
      <c r="H181" s="228"/>
      <c r="I181" s="228"/>
    </row>
    <row r="182" spans="6:9" x14ac:dyDescent="0.3">
      <c r="F182" s="229"/>
      <c r="G182" s="227"/>
      <c r="H182" s="228"/>
      <c r="I182" s="228"/>
    </row>
    <row r="183" spans="6:9" x14ac:dyDescent="0.3">
      <c r="F183" s="229"/>
      <c r="G183" s="227"/>
      <c r="H183" s="228"/>
      <c r="I183" s="228"/>
    </row>
    <row r="184" spans="6:9" x14ac:dyDescent="0.3">
      <c r="F184" s="229"/>
      <c r="G184" s="227"/>
      <c r="H184" s="228"/>
      <c r="I184" s="228"/>
    </row>
  </sheetData>
  <mergeCells count="28">
    <mergeCell ref="H8:I8"/>
    <mergeCell ref="B10:E10"/>
    <mergeCell ref="A65:C65"/>
    <mergeCell ref="F78:I184"/>
    <mergeCell ref="B7:E7"/>
    <mergeCell ref="B3:E3"/>
    <mergeCell ref="A38:C38"/>
    <mergeCell ref="A72:C72"/>
    <mergeCell ref="B31:E31"/>
    <mergeCell ref="F72:G72"/>
    <mergeCell ref="B20:E28"/>
    <mergeCell ref="B11:E11"/>
    <mergeCell ref="A34:C34"/>
    <mergeCell ref="B8:E8"/>
    <mergeCell ref="B14:E18"/>
    <mergeCell ref="D35:D36"/>
    <mergeCell ref="F60:G60"/>
    <mergeCell ref="B29:E29"/>
    <mergeCell ref="B19:E19"/>
    <mergeCell ref="B9:E9"/>
    <mergeCell ref="B1:D1"/>
    <mergeCell ref="B12:E13"/>
    <mergeCell ref="B30:E30"/>
    <mergeCell ref="F65:G65"/>
    <mergeCell ref="B6:E6"/>
    <mergeCell ref="B5:E5"/>
    <mergeCell ref="B4:E4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B1" zoomScale="85" zoomScaleNormal="85" workbookViewId="0">
      <selection activeCell="L5" sqref="L5"/>
    </sheetView>
  </sheetViews>
  <sheetFormatPr baseColWidth="10" defaultRowHeight="14.4" x14ac:dyDescent="0.3"/>
  <cols>
    <col min="1" max="1" width="50.21875" style="207" bestFit="1" customWidth="1"/>
    <col min="2" max="2" width="21.77734375" style="210" customWidth="1"/>
    <col min="3" max="3" width="10.21875" style="207" customWidth="1"/>
    <col min="4" max="4" width="14.44140625" style="210" customWidth="1"/>
    <col min="5" max="5" width="39.21875" style="210" customWidth="1"/>
    <col min="6" max="6" width="5.44140625" style="210" customWidth="1"/>
    <col min="7" max="7" width="29.21875" style="207" customWidth="1"/>
    <col min="8" max="8" width="9.6640625" style="207" customWidth="1"/>
  </cols>
  <sheetData>
    <row r="1" spans="1:10" x14ac:dyDescent="0.3">
      <c r="A1" t="s">
        <v>204</v>
      </c>
      <c r="C1" s="75"/>
      <c r="E1" s="76" t="s">
        <v>205</v>
      </c>
      <c r="F1" s="76"/>
    </row>
    <row r="2" spans="1:10" x14ac:dyDescent="0.3">
      <c r="A2" t="s">
        <v>206</v>
      </c>
      <c r="B2" s="77">
        <f>'Tempo-Banco'!C52</f>
        <v>141917.18</v>
      </c>
      <c r="C2" s="75"/>
      <c r="D2" s="78"/>
      <c r="E2" s="241">
        <f>D20+D21+D22+D23+D5</f>
        <v>979.86009000000001</v>
      </c>
      <c r="F2" s="244" t="s">
        <v>207</v>
      </c>
      <c r="G2" s="241">
        <f>'Tempo-Banco'!C47</f>
        <v>979.87</v>
      </c>
      <c r="I2" s="81"/>
    </row>
    <row r="3" spans="1:10" x14ac:dyDescent="0.3">
      <c r="A3" t="s">
        <v>208</v>
      </c>
      <c r="B3" s="77">
        <f>'Tempo-Banco'!C53</f>
        <v>146.57</v>
      </c>
      <c r="C3" s="75"/>
      <c r="D3" s="78"/>
      <c r="E3" s="243"/>
      <c r="F3" s="243"/>
      <c r="G3" s="228"/>
    </row>
    <row r="4" spans="1:10" x14ac:dyDescent="0.3">
      <c r="A4" s="79" t="s">
        <v>204</v>
      </c>
      <c r="B4" s="80">
        <f>SUM(B2:B3)</f>
        <v>142063.75</v>
      </c>
      <c r="C4" s="75"/>
      <c r="E4" s="243"/>
      <c r="F4" s="243"/>
      <c r="G4" s="228"/>
      <c r="I4" s="269" t="s">
        <v>368</v>
      </c>
    </row>
    <row r="5" spans="1:10" x14ac:dyDescent="0.3">
      <c r="A5" t="s">
        <v>209</v>
      </c>
      <c r="B5" s="77">
        <f>'Tempo-Banco'!C60</f>
        <v>5824.03</v>
      </c>
      <c r="C5" s="75">
        <v>6.6100000000000006E-2</v>
      </c>
      <c r="D5" s="80">
        <f>B5*C5</f>
        <v>384.96838300000002</v>
      </c>
      <c r="E5" s="243"/>
      <c r="F5" s="243"/>
      <c r="G5" s="228"/>
    </row>
    <row r="6" spans="1:10" x14ac:dyDescent="0.3">
      <c r="A6" t="s">
        <v>210</v>
      </c>
      <c r="B6" s="77">
        <f>'Tempo-Banco'!C59</f>
        <v>7709.75</v>
      </c>
      <c r="C6" s="75">
        <v>2.4400000000000002E-2</v>
      </c>
      <c r="D6" s="80">
        <f>B6*C6</f>
        <v>188.11790000000002</v>
      </c>
      <c r="I6" s="81"/>
    </row>
    <row r="7" spans="1:10" ht="74.25" customHeight="1" x14ac:dyDescent="0.3">
      <c r="A7" t="s">
        <v>211</v>
      </c>
      <c r="C7" s="75"/>
      <c r="E7" s="173"/>
      <c r="F7" s="173"/>
      <c r="G7" s="174" t="s">
        <v>212</v>
      </c>
    </row>
    <row r="8" spans="1:10" ht="21" customHeight="1" x14ac:dyDescent="0.3">
      <c r="A8" t="s">
        <v>213</v>
      </c>
      <c r="B8" s="210">
        <f>B4</f>
        <v>142063.75</v>
      </c>
      <c r="C8" s="82">
        <v>0.98250000000000004</v>
      </c>
      <c r="D8" s="78">
        <f>B8*C8</f>
        <v>139577.63437499999</v>
      </c>
      <c r="E8" s="175">
        <f>E2+D8</f>
        <v>140557.494465</v>
      </c>
      <c r="F8" s="181"/>
      <c r="G8" s="241">
        <f>E8+E9</f>
        <v>140791.20173999999</v>
      </c>
      <c r="H8" s="240" t="s">
        <v>207</v>
      </c>
      <c r="I8" s="241">
        <f>'Tempo-Banco'!C49+'Tempo-Banco'!C50+E9</f>
        <v>140791.19727499998</v>
      </c>
      <c r="J8" s="228"/>
    </row>
    <row r="9" spans="1:10" x14ac:dyDescent="0.3">
      <c r="A9" t="s">
        <v>214</v>
      </c>
      <c r="B9" s="77">
        <f>'Tempo-Banco'!C86+'Tempo-Banco'!C88</f>
        <v>237.87</v>
      </c>
      <c r="C9" s="82">
        <v>0.98250000000000004</v>
      </c>
      <c r="D9" s="78">
        <f>B9*C9</f>
        <v>233.70727500000001</v>
      </c>
      <c r="E9" s="94">
        <f>D9</f>
        <v>233.70727500000001</v>
      </c>
      <c r="F9" s="181"/>
      <c r="G9" s="228"/>
      <c r="H9" s="228"/>
      <c r="I9" s="228"/>
      <c r="J9" s="228"/>
    </row>
    <row r="10" spans="1:10" x14ac:dyDescent="0.3">
      <c r="C10" s="82"/>
      <c r="D10" s="84"/>
      <c r="E10" s="83"/>
      <c r="F10" s="83"/>
    </row>
    <row r="11" spans="1:10" x14ac:dyDescent="0.3">
      <c r="C11" s="82"/>
      <c r="D11" s="84"/>
    </row>
    <row r="12" spans="1:10" x14ac:dyDescent="0.3">
      <c r="A12" t="s">
        <v>215</v>
      </c>
      <c r="B12" s="210">
        <f>B8</f>
        <v>142063.75</v>
      </c>
      <c r="C12" s="86">
        <v>2.9899999999999999E-2</v>
      </c>
      <c r="D12" s="210">
        <f>B12*C12</f>
        <v>4247.7061249999997</v>
      </c>
      <c r="E12" s="85" t="s">
        <v>216</v>
      </c>
      <c r="F12" s="85"/>
    </row>
    <row r="13" spans="1:10" ht="21" customHeight="1" x14ac:dyDescent="0.4">
      <c r="C13" s="75"/>
      <c r="E13" s="241">
        <f>D12</f>
        <v>4247.7061249999997</v>
      </c>
      <c r="F13" s="182" t="s">
        <v>207</v>
      </c>
      <c r="G13" s="241">
        <f>'Tempo-Banco'!C42</f>
        <v>4247.71</v>
      </c>
      <c r="H13" s="210">
        <f>E13-G13</f>
        <v>-3.8750000003346941E-3</v>
      </c>
    </row>
    <row r="14" spans="1:10" x14ac:dyDescent="0.3">
      <c r="A14" s="242" t="s">
        <v>217</v>
      </c>
      <c r="B14" s="243"/>
      <c r="C14" s="75"/>
      <c r="E14" s="243"/>
      <c r="G14" s="228"/>
    </row>
    <row r="15" spans="1:10" x14ac:dyDescent="0.3">
      <c r="A15" t="s">
        <v>218</v>
      </c>
      <c r="B15" s="87">
        <f>B6</f>
        <v>7709.75</v>
      </c>
    </row>
    <row r="16" spans="1:10" x14ac:dyDescent="0.3">
      <c r="A16" t="s">
        <v>219</v>
      </c>
      <c r="B16" s="77">
        <f>'Tempo-Banco'!C59</f>
        <v>7709.75</v>
      </c>
    </row>
    <row r="17" spans="1:10" ht="18.45" customHeight="1" x14ac:dyDescent="0.3">
      <c r="A17" s="89" t="s">
        <v>220</v>
      </c>
      <c r="B17" s="90">
        <f>B15-B16</f>
        <v>0</v>
      </c>
      <c r="E17" s="245" t="s">
        <v>221</v>
      </c>
      <c r="F17" s="243"/>
      <c r="G17" s="228"/>
    </row>
    <row r="18" spans="1:10" ht="15.75" customHeight="1" x14ac:dyDescent="0.3"/>
    <row r="19" spans="1:10" x14ac:dyDescent="0.3">
      <c r="A19" s="242" t="s">
        <v>222</v>
      </c>
      <c r="B19" s="243"/>
    </row>
    <row r="20" spans="1:10" x14ac:dyDescent="0.3">
      <c r="A20" s="211" t="s">
        <v>223</v>
      </c>
      <c r="B20" s="88">
        <f>'Tempo-Banco'!C55</f>
        <v>140339.03</v>
      </c>
      <c r="C20">
        <f>0.508-0.09</f>
        <v>0.41800000000000004</v>
      </c>
      <c r="D20" s="210">
        <f>B20*C20%</f>
        <v>586.61714540000003</v>
      </c>
    </row>
    <row r="21" spans="1:10" x14ac:dyDescent="0.3">
      <c r="A21" s="211" t="s">
        <v>224</v>
      </c>
      <c r="B21" s="88">
        <f>'Tempo-Banco'!C57</f>
        <v>1578.15</v>
      </c>
      <c r="C21">
        <f>0.636-0.144</f>
        <v>0.49199999999999999</v>
      </c>
      <c r="D21" s="210">
        <f>B21*C21%</f>
        <v>7.7644980000000006</v>
      </c>
    </row>
    <row r="22" spans="1:10" x14ac:dyDescent="0.3">
      <c r="A22" s="211" t="s">
        <v>225</v>
      </c>
      <c r="B22" s="88">
        <f>'Tempo-Banco'!C56</f>
        <v>146.57</v>
      </c>
      <c r="C22">
        <f>0.438-0.09</f>
        <v>0.34799999999999998</v>
      </c>
      <c r="D22" s="210">
        <f>B22*C22%</f>
        <v>0.51006359999999995</v>
      </c>
    </row>
    <row r="23" spans="1:10" x14ac:dyDescent="0.3">
      <c r="A23" s="211" t="s">
        <v>226</v>
      </c>
      <c r="B23" s="88">
        <f>'Tempo-Banco'!C58</f>
        <v>0</v>
      </c>
      <c r="C23">
        <f>0.541-0.133</f>
        <v>0.40800000000000003</v>
      </c>
      <c r="D23" s="210">
        <f>B23*C23%</f>
        <v>0</v>
      </c>
    </row>
    <row r="24" spans="1:10" x14ac:dyDescent="0.3">
      <c r="A24" s="211" t="s">
        <v>227</v>
      </c>
      <c r="B24" s="88"/>
    </row>
    <row r="25" spans="1:10" x14ac:dyDescent="0.3">
      <c r="A25" s="89" t="s">
        <v>220</v>
      </c>
      <c r="B25" s="90">
        <f>B4-(SUM(B20:B24))</f>
        <v>0</v>
      </c>
    </row>
    <row r="28" spans="1:10" x14ac:dyDescent="0.3">
      <c r="A28" s="40" t="s">
        <v>228</v>
      </c>
      <c r="B28" s="239"/>
      <c r="C28" s="215"/>
      <c r="D28" s="215"/>
      <c r="E28" s="215"/>
      <c r="F28" s="215"/>
      <c r="G28" s="216"/>
    </row>
    <row r="29" spans="1:10" x14ac:dyDescent="0.3">
      <c r="H29" s="210"/>
      <c r="I29" s="210"/>
      <c r="J29" s="210"/>
    </row>
    <row r="30" spans="1:10" x14ac:dyDescent="0.3">
      <c r="H30" s="210"/>
      <c r="I30" s="210"/>
      <c r="J30" s="210"/>
    </row>
    <row r="31" spans="1:10" x14ac:dyDescent="0.3">
      <c r="H31" s="210"/>
      <c r="I31" s="210"/>
      <c r="J31" s="210"/>
    </row>
  </sheetData>
  <mergeCells count="12">
    <mergeCell ref="I8:J9"/>
    <mergeCell ref="F2:F5"/>
    <mergeCell ref="E17:G17"/>
    <mergeCell ref="A14:B14"/>
    <mergeCell ref="G2:G5"/>
    <mergeCell ref="E2:E5"/>
    <mergeCell ref="B28:G28"/>
    <mergeCell ref="H8:H9"/>
    <mergeCell ref="G8:G9"/>
    <mergeCell ref="A19:B19"/>
    <mergeCell ref="E13:E14"/>
    <mergeCell ref="G13:G14"/>
  </mergeCells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topLeftCell="A10" workbookViewId="0">
      <selection activeCell="P40" sqref="P40"/>
    </sheetView>
  </sheetViews>
  <sheetFormatPr baseColWidth="10" defaultColWidth="11.44140625" defaultRowHeight="14.4" x14ac:dyDescent="0.3"/>
  <cols>
    <col min="1" max="1" width="12" style="107" customWidth="1"/>
    <col min="2" max="2" width="13" style="54" customWidth="1"/>
    <col min="3" max="3" width="9.77734375" style="107" customWidth="1"/>
    <col min="4" max="4" width="11.5546875" style="54" customWidth="1"/>
    <col min="5" max="5" width="8" style="54" bestFit="1" customWidth="1"/>
    <col min="6" max="6" width="8.44140625" style="107" customWidth="1"/>
    <col min="7" max="7" width="7.77734375" style="107" bestFit="1" customWidth="1"/>
    <col min="8" max="8" width="10.21875" style="107" bestFit="1" customWidth="1"/>
    <col min="9" max="9" width="10.5546875" style="107" bestFit="1" customWidth="1"/>
    <col min="10" max="11" width="7.77734375" style="107" bestFit="1" customWidth="1"/>
    <col min="12" max="12" width="10" style="107" bestFit="1" customWidth="1"/>
    <col min="13" max="14" width="7.77734375" style="107" bestFit="1" customWidth="1"/>
    <col min="15" max="15" width="3.5546875" style="107" customWidth="1"/>
    <col min="16" max="16" width="40.21875" style="107" bestFit="1" customWidth="1"/>
    <col min="17" max="17" width="12.77734375" style="107" customWidth="1"/>
    <col min="18" max="18" width="11.44140625" style="107" customWidth="1"/>
    <col min="19" max="19" width="10.77734375" style="107" bestFit="1" customWidth="1"/>
    <col min="20" max="21" width="11.44140625" style="107" customWidth="1"/>
    <col min="22" max="16384" width="11.44140625" style="107"/>
  </cols>
  <sheetData>
    <row r="1" spans="1:21" ht="15.45" customHeight="1" x14ac:dyDescent="0.3">
      <c r="A1" s="247" t="s">
        <v>229</v>
      </c>
      <c r="B1" s="216"/>
      <c r="C1" s="247" t="s">
        <v>230</v>
      </c>
      <c r="D1" s="215"/>
      <c r="E1" s="216"/>
      <c r="F1" s="171" t="s">
        <v>231</v>
      </c>
    </row>
    <row r="2" spans="1:21" x14ac:dyDescent="0.3">
      <c r="A2" s="249" t="s">
        <v>232</v>
      </c>
      <c r="B2" s="216"/>
      <c r="C2" s="246" t="s">
        <v>233</v>
      </c>
      <c r="D2" s="215"/>
      <c r="E2" s="216"/>
      <c r="F2" s="166"/>
    </row>
    <row r="3" spans="1:21" x14ac:dyDescent="0.3">
      <c r="A3" s="54"/>
      <c r="B3" s="107"/>
    </row>
    <row r="4" spans="1:21" x14ac:dyDescent="0.3">
      <c r="A4" s="252" t="s">
        <v>234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6"/>
      <c r="P4" s="59" t="s">
        <v>235</v>
      </c>
      <c r="Q4" s="150" t="s">
        <v>369</v>
      </c>
    </row>
    <row r="5" spans="1:21" ht="15.75" customHeight="1" x14ac:dyDescent="0.3">
      <c r="A5" s="254" t="s">
        <v>236</v>
      </c>
      <c r="B5" s="215"/>
      <c r="C5" s="215"/>
      <c r="D5" s="215"/>
      <c r="E5" s="215"/>
      <c r="F5" s="215"/>
      <c r="G5" s="216"/>
      <c r="H5" s="250" t="s">
        <v>237</v>
      </c>
      <c r="I5" s="215"/>
      <c r="J5" s="215"/>
      <c r="K5" s="215"/>
      <c r="L5" s="215"/>
      <c r="M5" s="215"/>
      <c r="N5" s="216"/>
      <c r="P5" s="59" t="str">
        <f>'Tempo-Banco'!F70</f>
        <v>JAL/RUB - BRUT A PAYER</v>
      </c>
      <c r="Q5" s="112">
        <f>'Tempo-Banco'!C84</f>
        <v>142063.75</v>
      </c>
    </row>
    <row r="6" spans="1:21" ht="15.75" customHeight="1" x14ac:dyDescent="0.3">
      <c r="A6" s="10"/>
      <c r="B6" s="6"/>
      <c r="C6" s="33"/>
      <c r="D6" s="6"/>
      <c r="E6" s="6"/>
      <c r="F6" s="33"/>
      <c r="G6" s="7" t="s">
        <v>238</v>
      </c>
      <c r="H6" s="109"/>
      <c r="I6" s="54"/>
      <c r="K6" s="54"/>
      <c r="L6" s="54"/>
      <c r="N6" s="8" t="s">
        <v>238</v>
      </c>
      <c r="P6" s="57" t="s">
        <v>239</v>
      </c>
      <c r="Q6" s="150">
        <v>9018.57</v>
      </c>
    </row>
    <row r="7" spans="1:21" ht="15.75" customHeight="1" x14ac:dyDescent="0.3">
      <c r="A7" s="15"/>
      <c r="B7" s="201">
        <f>0.2228/0.6</f>
        <v>0.37133333333333335</v>
      </c>
      <c r="C7" s="9"/>
      <c r="D7" s="16"/>
      <c r="E7" s="16"/>
      <c r="F7" s="9"/>
      <c r="G7" s="7"/>
      <c r="H7" s="17"/>
      <c r="I7" s="202">
        <f>0.0405/0.6</f>
        <v>6.7500000000000004E-2</v>
      </c>
      <c r="J7" s="31"/>
      <c r="K7" s="84"/>
      <c r="L7" s="84"/>
      <c r="M7" s="31"/>
      <c r="N7" s="8"/>
      <c r="P7" s="57" t="s">
        <v>240</v>
      </c>
      <c r="Q7" s="151">
        <f>'Tempo-Banco'!G50</f>
        <v>9018.57</v>
      </c>
    </row>
    <row r="8" spans="1:21" ht="15.75" customHeight="1" x14ac:dyDescent="0.3">
      <c r="A8" s="15"/>
      <c r="B8" s="16">
        <v>1.6</v>
      </c>
      <c r="C8" s="9">
        <f>B9*B10/B11</f>
        <v>0.64059209404881701</v>
      </c>
      <c r="D8" s="16">
        <f>B8*C8</f>
        <v>1.0249473504781073</v>
      </c>
      <c r="E8" s="16">
        <f>D8-1</f>
        <v>2.4947350478107255E-2</v>
      </c>
      <c r="F8" s="9">
        <f>E8*1.1</f>
        <v>2.7442085525917984E-2</v>
      </c>
      <c r="G8" s="203">
        <f>F8*B7</f>
        <v>1.0190161091957545E-2</v>
      </c>
      <c r="H8" s="17"/>
      <c r="I8" s="84">
        <v>1.6</v>
      </c>
      <c r="J8" s="31">
        <f>I9*I10/I11</f>
        <v>0.64059209404881701</v>
      </c>
      <c r="K8" s="84">
        <f>I8*J8</f>
        <v>1.0249473504781073</v>
      </c>
      <c r="L8" s="84">
        <f>K8-1</f>
        <v>2.4947350478107255E-2</v>
      </c>
      <c r="M8" s="31">
        <f>L8*1.1</f>
        <v>2.7442085525917984E-2</v>
      </c>
      <c r="N8" s="204">
        <f>M8*I7</f>
        <v>1.852340772999464E-3</v>
      </c>
      <c r="P8" s="60" t="s">
        <v>241</v>
      </c>
      <c r="Q8" s="212" t="s">
        <v>370</v>
      </c>
    </row>
    <row r="9" spans="1:21" ht="15.75" customHeight="1" x14ac:dyDescent="0.3">
      <c r="A9" s="10" t="s">
        <v>242</v>
      </c>
      <c r="B9" s="11">
        <v>119</v>
      </c>
      <c r="C9" s="33"/>
      <c r="D9" s="6"/>
      <c r="E9" s="6"/>
      <c r="F9" s="33"/>
      <c r="G9" s="12"/>
      <c r="H9" s="109" t="s">
        <v>242</v>
      </c>
      <c r="I9" s="13">
        <f>B9</f>
        <v>119</v>
      </c>
      <c r="K9" s="54"/>
      <c r="L9" s="54"/>
      <c r="N9" s="14"/>
      <c r="P9" s="60" t="s">
        <v>243</v>
      </c>
      <c r="Q9" s="112">
        <f>+'Tempo-Banco'!C44</f>
        <v>10042.81</v>
      </c>
      <c r="S9" s="55"/>
      <c r="T9" s="55"/>
      <c r="U9" s="55"/>
    </row>
    <row r="10" spans="1:21" ht="15.75" customHeight="1" x14ac:dyDescent="0.3">
      <c r="A10" s="15" t="s">
        <v>244</v>
      </c>
      <c r="B10" s="16">
        <v>11.65</v>
      </c>
      <c r="C10" s="33"/>
      <c r="D10" s="6"/>
      <c r="E10" s="6"/>
      <c r="F10" s="33"/>
      <c r="G10" s="12"/>
      <c r="H10" s="17" t="s">
        <v>244</v>
      </c>
      <c r="I10" s="84">
        <v>11.65</v>
      </c>
      <c r="K10" s="54"/>
      <c r="L10" s="54"/>
      <c r="N10" s="14"/>
      <c r="P10" s="61" t="s">
        <v>245</v>
      </c>
      <c r="Q10" s="150" t="s">
        <v>371</v>
      </c>
      <c r="S10" s="55"/>
      <c r="T10" s="55"/>
      <c r="U10" s="55"/>
    </row>
    <row r="11" spans="1:21" ht="15.75" customHeight="1" x14ac:dyDescent="0.3">
      <c r="A11" s="10" t="s">
        <v>204</v>
      </c>
      <c r="B11" s="16">
        <f>C11+D13</f>
        <v>2164.1696999999999</v>
      </c>
      <c r="C11" s="11">
        <v>1788.57</v>
      </c>
      <c r="D11" s="6">
        <f>C11*10/100</f>
        <v>178.857</v>
      </c>
      <c r="E11" s="6"/>
      <c r="F11" s="33"/>
      <c r="G11" s="12"/>
      <c r="H11" s="109" t="s">
        <v>204</v>
      </c>
      <c r="I11" s="84">
        <f>J11+K13</f>
        <v>2164.1696999999999</v>
      </c>
      <c r="J11" s="13">
        <f>C11</f>
        <v>1788.57</v>
      </c>
      <c r="K11" s="84">
        <f>J11*10/100</f>
        <v>178.857</v>
      </c>
      <c r="L11" s="54"/>
      <c r="N11" s="14"/>
      <c r="P11" s="61" t="s">
        <v>246</v>
      </c>
      <c r="Q11" s="152">
        <f>'Tempo-Banco'!C54</f>
        <v>2708.77</v>
      </c>
    </row>
    <row r="12" spans="1:21" ht="15.75" customHeight="1" x14ac:dyDescent="0.3">
      <c r="A12" s="18" t="s">
        <v>247</v>
      </c>
      <c r="B12" s="19">
        <f>C11*1.21*G8</f>
        <v>22.053237873333433</v>
      </c>
      <c r="C12" s="33"/>
      <c r="D12" s="6">
        <f>(C11+D11)*10/100</f>
        <v>196.74270000000001</v>
      </c>
      <c r="E12" s="6"/>
      <c r="F12" s="33"/>
      <c r="G12" s="12"/>
      <c r="H12" s="20" t="s">
        <v>247</v>
      </c>
      <c r="I12" s="21">
        <f>J11*1.21*N8</f>
        <v>4.0087797750000176</v>
      </c>
      <c r="K12" s="84">
        <f>(J11+K11)*10/100</f>
        <v>196.74270000000001</v>
      </c>
      <c r="L12" s="54"/>
      <c r="N12" s="14"/>
      <c r="P12" s="62" t="s">
        <v>248</v>
      </c>
      <c r="Q12" s="153" t="s">
        <v>372</v>
      </c>
    </row>
    <row r="13" spans="1:21" ht="15.75" customHeight="1" x14ac:dyDescent="0.3">
      <c r="A13" s="22"/>
      <c r="B13" s="23"/>
      <c r="C13" s="24"/>
      <c r="D13" s="23">
        <f>SUM(D11:D12)</f>
        <v>375.59969999999998</v>
      </c>
      <c r="E13" s="23"/>
      <c r="F13" s="24"/>
      <c r="G13" s="25"/>
      <c r="H13" s="26"/>
      <c r="I13" s="27"/>
      <c r="J13" s="28"/>
      <c r="K13" s="29">
        <f>SUM(K11:K12)</f>
        <v>375.59969999999998</v>
      </c>
      <c r="L13" s="27"/>
      <c r="M13" s="28"/>
      <c r="N13" s="30"/>
      <c r="P13" s="62" t="s">
        <v>249</v>
      </c>
      <c r="Q13" s="152">
        <f>'Tempo-Banco'!C48</f>
        <v>1825.51</v>
      </c>
    </row>
    <row r="14" spans="1:21" ht="15.75" customHeight="1" x14ac:dyDescent="0.3">
      <c r="A14" s="248" t="s">
        <v>250</v>
      </c>
      <c r="B14" s="215"/>
      <c r="C14" s="215"/>
      <c r="D14" s="215"/>
      <c r="E14" s="215"/>
      <c r="F14" s="215"/>
      <c r="G14" s="216"/>
      <c r="H14" s="251" t="s">
        <v>251</v>
      </c>
      <c r="I14" s="219"/>
      <c r="J14" s="219"/>
      <c r="K14" s="219"/>
      <c r="L14" s="219"/>
      <c r="M14" s="219"/>
      <c r="O14" s="55"/>
      <c r="P14" s="55"/>
      <c r="Q14" s="55"/>
      <c r="R14" s="55"/>
      <c r="S14" s="55"/>
    </row>
    <row r="15" spans="1:21" ht="15.75" customHeight="1" x14ac:dyDescent="0.3">
      <c r="A15" s="109"/>
      <c r="G15" s="8" t="s">
        <v>238</v>
      </c>
      <c r="O15" s="55"/>
      <c r="R15" s="55"/>
      <c r="S15" s="55"/>
    </row>
    <row r="16" spans="1:21" ht="15.75" customHeight="1" x14ac:dyDescent="0.3">
      <c r="A16" s="17"/>
      <c r="B16" s="202">
        <f>0.0601/0.6</f>
        <v>0.10016666666666667</v>
      </c>
      <c r="C16" s="31"/>
      <c r="D16" s="84"/>
      <c r="E16" s="84"/>
      <c r="F16" s="31"/>
      <c r="G16" s="8"/>
      <c r="H16" s="255" t="s">
        <v>252</v>
      </c>
      <c r="I16" s="215"/>
      <c r="J16" s="215"/>
      <c r="K16" s="216"/>
      <c r="L16" s="56">
        <f>B12+B21+I12</f>
        <v>32.010848870000139</v>
      </c>
      <c r="M16" s="270" t="s">
        <v>373</v>
      </c>
      <c r="O16" s="55"/>
      <c r="R16" s="55"/>
      <c r="S16" s="55"/>
    </row>
    <row r="17" spans="1:19" ht="15.75" customHeight="1" x14ac:dyDescent="0.3">
      <c r="A17" s="17"/>
      <c r="B17" s="84">
        <v>1.6</v>
      </c>
      <c r="C17" s="31">
        <f>B18*B19/B20</f>
        <v>0.64059209404881701</v>
      </c>
      <c r="D17" s="84">
        <f>B17*C17</f>
        <v>1.0249473504781073</v>
      </c>
      <c r="E17" s="84">
        <f>D17-1</f>
        <v>2.4947350478107255E-2</v>
      </c>
      <c r="F17" s="31">
        <f>E17*1.1</f>
        <v>2.7442085525917984E-2</v>
      </c>
      <c r="G17" s="204">
        <f>F17*B16</f>
        <v>2.7487822335127846E-3</v>
      </c>
      <c r="I17" s="32"/>
      <c r="J17" s="32"/>
      <c r="K17" s="32"/>
      <c r="O17" s="55"/>
      <c r="R17" s="55"/>
      <c r="S17" s="55"/>
    </row>
    <row r="18" spans="1:19" x14ac:dyDescent="0.3">
      <c r="A18" s="109" t="s">
        <v>242</v>
      </c>
      <c r="B18" s="13">
        <f>B9</f>
        <v>119</v>
      </c>
      <c r="G18" s="14"/>
      <c r="I18" s="271" t="s">
        <v>374</v>
      </c>
      <c r="J18" s="106"/>
    </row>
    <row r="19" spans="1:19" ht="15.75" customHeight="1" x14ac:dyDescent="0.3">
      <c r="A19" s="17" t="s">
        <v>244</v>
      </c>
      <c r="B19" s="84">
        <v>11.65</v>
      </c>
      <c r="G19" s="14"/>
    </row>
    <row r="20" spans="1:19" ht="15.75" customHeight="1" x14ac:dyDescent="0.3">
      <c r="A20" s="109" t="s">
        <v>204</v>
      </c>
      <c r="B20" s="84">
        <f>C20+D22</f>
        <v>2164.1696999999999</v>
      </c>
      <c r="C20" s="13">
        <f>C11</f>
        <v>1788.57</v>
      </c>
      <c r="D20" s="84">
        <f>C20*10/100</f>
        <v>178.857</v>
      </c>
      <c r="G20" s="14"/>
      <c r="K20" s="34"/>
      <c r="L20" s="35"/>
      <c r="M20" s="34"/>
      <c r="N20" s="34"/>
    </row>
    <row r="21" spans="1:19" x14ac:dyDescent="0.3">
      <c r="A21" s="36" t="s">
        <v>247</v>
      </c>
      <c r="B21" s="37">
        <f>C20*1.21*G17</f>
        <v>5.9488312216666923</v>
      </c>
      <c r="D21" s="84">
        <f>(C20+D20)*10/100</f>
        <v>196.74270000000001</v>
      </c>
      <c r="G21" s="14"/>
    </row>
    <row r="22" spans="1:19" ht="15.75" customHeight="1" x14ac:dyDescent="0.3">
      <c r="A22" s="26"/>
      <c r="B22" s="27"/>
      <c r="C22" s="28"/>
      <c r="D22" s="29">
        <f>SUM(D20:D21)</f>
        <v>375.59969999999998</v>
      </c>
      <c r="E22" s="27"/>
      <c r="F22" s="28"/>
      <c r="G22" s="30"/>
    </row>
    <row r="23" spans="1:19" ht="15.75" customHeight="1" x14ac:dyDescent="0.3">
      <c r="A23" s="256" t="s">
        <v>253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6"/>
    </row>
    <row r="24" spans="1:19" ht="15.75" customHeight="1" x14ac:dyDescent="0.3">
      <c r="A24" s="254" t="s">
        <v>254</v>
      </c>
      <c r="B24" s="215"/>
      <c r="C24" s="215"/>
      <c r="D24" s="215"/>
      <c r="E24" s="215"/>
      <c r="F24" s="215"/>
      <c r="G24" s="216"/>
      <c r="H24" s="250" t="s">
        <v>255</v>
      </c>
      <c r="I24" s="215"/>
      <c r="J24" s="215"/>
      <c r="K24" s="215"/>
      <c r="L24" s="215"/>
      <c r="M24" s="215"/>
      <c r="N24" s="216"/>
    </row>
    <row r="25" spans="1:19" x14ac:dyDescent="0.3">
      <c r="A25" s="10"/>
      <c r="B25" s="6"/>
      <c r="C25" s="33"/>
      <c r="D25" s="6"/>
      <c r="E25" s="6"/>
      <c r="F25" s="33"/>
      <c r="G25" s="7" t="s">
        <v>238</v>
      </c>
      <c r="H25" s="109"/>
      <c r="I25" s="54"/>
      <c r="K25" s="54"/>
      <c r="L25" s="54"/>
      <c r="N25" s="8" t="s">
        <v>238</v>
      </c>
    </row>
    <row r="26" spans="1:19" x14ac:dyDescent="0.3">
      <c r="A26" s="15"/>
      <c r="B26" s="201">
        <f>0.2228/0.6</f>
        <v>0.37133333333333335</v>
      </c>
      <c r="C26" s="9"/>
      <c r="D26" s="16"/>
      <c r="E26" s="16"/>
      <c r="F26" s="9"/>
      <c r="G26" s="7"/>
      <c r="H26" s="17"/>
      <c r="I26" s="202">
        <f>0.0405/0.6</f>
        <v>6.7500000000000004E-2</v>
      </c>
      <c r="J26" s="31"/>
      <c r="K26" s="84"/>
      <c r="L26" s="84"/>
      <c r="M26" s="31"/>
      <c r="N26" s="8"/>
    </row>
    <row r="27" spans="1:19" x14ac:dyDescent="0.3">
      <c r="A27" s="15"/>
      <c r="B27" s="16">
        <v>1.6</v>
      </c>
      <c r="C27" s="9">
        <f>B28*B29/B30</f>
        <v>0.70473793076532809</v>
      </c>
      <c r="D27" s="16">
        <f>C27*B27</f>
        <v>1.127580689224525</v>
      </c>
      <c r="E27" s="16">
        <f>D27-1</f>
        <v>0.12758068922452503</v>
      </c>
      <c r="F27" s="9">
        <f>E27*1.1</f>
        <v>0.14033875814697755</v>
      </c>
      <c r="G27" s="203">
        <f>F27*B26</f>
        <v>5.2112458858577668E-2</v>
      </c>
      <c r="H27" s="17"/>
      <c r="I27" s="84">
        <v>1.6</v>
      </c>
      <c r="J27" s="31">
        <f>I28*I29/I30</f>
        <v>0.70473793076532809</v>
      </c>
      <c r="K27" s="84">
        <f>J27*I27</f>
        <v>1.127580689224525</v>
      </c>
      <c r="L27" s="84">
        <f>K27-1</f>
        <v>0.12758068922452503</v>
      </c>
      <c r="M27" s="31">
        <f>L27*1.1</f>
        <v>0.14033875814697755</v>
      </c>
      <c r="N27" s="204">
        <f>M27*I26</f>
        <v>9.4728661749209856E-3</v>
      </c>
    </row>
    <row r="28" spans="1:19" x14ac:dyDescent="0.3">
      <c r="A28" s="10" t="s">
        <v>242</v>
      </c>
      <c r="B28" s="11">
        <v>31</v>
      </c>
      <c r="C28" s="33"/>
      <c r="D28" s="6"/>
      <c r="E28" s="6"/>
      <c r="F28" s="33"/>
      <c r="G28" s="12"/>
      <c r="H28" s="109" t="s">
        <v>242</v>
      </c>
      <c r="I28" s="13">
        <f>B28</f>
        <v>31</v>
      </c>
      <c r="K28" s="54"/>
      <c r="L28" s="54"/>
      <c r="N28" s="14"/>
    </row>
    <row r="29" spans="1:19" x14ac:dyDescent="0.3">
      <c r="A29" s="10"/>
      <c r="B29" s="16">
        <v>11.65</v>
      </c>
      <c r="C29" s="33"/>
      <c r="D29" s="6"/>
      <c r="E29" s="6"/>
      <c r="F29" s="33"/>
      <c r="G29" s="12"/>
      <c r="H29" s="109"/>
      <c r="I29" s="84">
        <v>11.65</v>
      </c>
      <c r="K29" s="54"/>
      <c r="L29" s="54"/>
      <c r="N29" s="14"/>
    </row>
    <row r="30" spans="1:19" x14ac:dyDescent="0.3">
      <c r="A30" s="10" t="s">
        <v>204</v>
      </c>
      <c r="B30" s="11">
        <v>512.46</v>
      </c>
      <c r="C30" s="33"/>
      <c r="D30" s="6"/>
      <c r="E30" s="6"/>
      <c r="F30" s="33"/>
      <c r="G30" s="12"/>
      <c r="H30" s="109" t="s">
        <v>204</v>
      </c>
      <c r="I30" s="13">
        <f>B30</f>
        <v>512.46</v>
      </c>
      <c r="K30" s="54"/>
      <c r="L30" s="54"/>
      <c r="N30" s="14"/>
    </row>
    <row r="31" spans="1:19" x14ac:dyDescent="0.3">
      <c r="A31" s="18" t="s">
        <v>247</v>
      </c>
      <c r="B31" s="19">
        <f>B30*G27</f>
        <v>26.705550666666714</v>
      </c>
      <c r="C31" s="33"/>
      <c r="D31" s="6"/>
      <c r="E31" s="6"/>
      <c r="F31" s="33"/>
      <c r="G31" s="12"/>
      <c r="H31" s="20" t="s">
        <v>247</v>
      </c>
      <c r="I31" s="21">
        <f>I30*N27</f>
        <v>4.8544650000000082</v>
      </c>
      <c r="J31" s="33"/>
      <c r="K31" s="54"/>
      <c r="L31" s="54"/>
      <c r="N31" s="14"/>
    </row>
    <row r="32" spans="1:19" x14ac:dyDescent="0.3">
      <c r="A32" s="26"/>
      <c r="B32" s="27"/>
      <c r="C32" s="27"/>
      <c r="D32" s="27"/>
      <c r="E32" s="27"/>
      <c r="F32" s="28"/>
      <c r="G32" s="30"/>
      <c r="H32" s="26"/>
      <c r="I32" s="27"/>
      <c r="J32" s="27"/>
      <c r="K32" s="27"/>
      <c r="L32" s="27"/>
      <c r="M32" s="28"/>
      <c r="N32" s="30"/>
    </row>
    <row r="33" spans="1:14" ht="15.45" customHeight="1" x14ac:dyDescent="0.3">
      <c r="A33" s="248" t="s">
        <v>256</v>
      </c>
      <c r="B33" s="215"/>
      <c r="C33" s="215"/>
      <c r="D33" s="215"/>
      <c r="E33" s="215"/>
      <c r="F33" s="215"/>
      <c r="G33" s="216"/>
      <c r="H33" s="251" t="s">
        <v>251</v>
      </c>
      <c r="I33" s="219"/>
      <c r="J33" s="219"/>
      <c r="K33" s="219"/>
      <c r="L33" s="219"/>
      <c r="M33" s="219"/>
    </row>
    <row r="34" spans="1:14" x14ac:dyDescent="0.3">
      <c r="A34" s="109"/>
      <c r="G34" s="8" t="s">
        <v>238</v>
      </c>
      <c r="M34" s="33"/>
    </row>
    <row r="35" spans="1:14" ht="15" customHeight="1" x14ac:dyDescent="0.3">
      <c r="A35" s="109"/>
      <c r="B35" s="202">
        <f>0.0601/0.6</f>
        <v>0.10016666666666667</v>
      </c>
      <c r="C35" s="31"/>
      <c r="D35" s="84"/>
      <c r="E35" s="84"/>
      <c r="F35" s="31"/>
      <c r="G35" s="8"/>
      <c r="H35" s="253" t="s">
        <v>257</v>
      </c>
      <c r="I35" s="215"/>
      <c r="J35" s="215"/>
      <c r="K35" s="216"/>
      <c r="L35" s="64">
        <f>B31+B40+I31</f>
        <v>38.763802000000069</v>
      </c>
      <c r="M35" s="270" t="s">
        <v>368</v>
      </c>
      <c r="N35" s="270"/>
    </row>
    <row r="36" spans="1:14" ht="15" customHeight="1" x14ac:dyDescent="0.3">
      <c r="A36" s="109"/>
      <c r="B36" s="84">
        <v>1.6</v>
      </c>
      <c r="C36" s="31">
        <f>B37*B38/B39</f>
        <v>0.70473793076532809</v>
      </c>
      <c r="D36" s="84">
        <f>C36*B36</f>
        <v>1.127580689224525</v>
      </c>
      <c r="E36" s="84">
        <f>D36-1</f>
        <v>0.12758068922452503</v>
      </c>
      <c r="F36" s="31">
        <f>E36*1.1</f>
        <v>0.14033875814697755</v>
      </c>
      <c r="G36" s="204">
        <f>F36*B35</f>
        <v>1.4057265607722252E-2</v>
      </c>
    </row>
    <row r="37" spans="1:14" x14ac:dyDescent="0.3">
      <c r="A37" s="109" t="s">
        <v>242</v>
      </c>
      <c r="B37" s="13">
        <f>B28</f>
        <v>31</v>
      </c>
      <c r="G37" s="14"/>
      <c r="I37" s="270" t="s">
        <v>375</v>
      </c>
    </row>
    <row r="38" spans="1:14" x14ac:dyDescent="0.3">
      <c r="A38" s="109"/>
      <c r="B38" s="84">
        <v>11.65</v>
      </c>
      <c r="G38" s="14"/>
    </row>
    <row r="39" spans="1:14" x14ac:dyDescent="0.3">
      <c r="A39" s="109" t="s">
        <v>204</v>
      </c>
      <c r="B39" s="13">
        <f>B30</f>
        <v>512.46</v>
      </c>
      <c r="G39" s="14"/>
    </row>
    <row r="40" spans="1:14" x14ac:dyDescent="0.3">
      <c r="A40" s="36" t="s">
        <v>247</v>
      </c>
      <c r="B40" s="37">
        <f>B39*G36</f>
        <v>7.2037863333333458</v>
      </c>
      <c r="G40" s="14"/>
    </row>
    <row r="41" spans="1:14" x14ac:dyDescent="0.3">
      <c r="A41" s="26"/>
      <c r="B41" s="27"/>
      <c r="C41" s="27"/>
      <c r="D41" s="27"/>
      <c r="E41" s="27"/>
      <c r="F41" s="28"/>
      <c r="G41" s="30"/>
    </row>
  </sheetData>
  <mergeCells count="16">
    <mergeCell ref="H33:M33"/>
    <mergeCell ref="A4:N4"/>
    <mergeCell ref="H14:M14"/>
    <mergeCell ref="H35:K35"/>
    <mergeCell ref="H24:N24"/>
    <mergeCell ref="A24:G24"/>
    <mergeCell ref="H16:K16"/>
    <mergeCell ref="A23:N23"/>
    <mergeCell ref="A33:G33"/>
    <mergeCell ref="A5:G5"/>
    <mergeCell ref="C2:E2"/>
    <mergeCell ref="C1:E1"/>
    <mergeCell ref="A14:G14"/>
    <mergeCell ref="A2:B2"/>
    <mergeCell ref="H5:N5"/>
    <mergeCell ref="A1:B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topLeftCell="A4" workbookViewId="0">
      <selection activeCell="G12" sqref="G12"/>
    </sheetView>
  </sheetViews>
  <sheetFormatPr baseColWidth="10" defaultRowHeight="14.4" x14ac:dyDescent="0.3"/>
  <cols>
    <col min="1" max="1" width="41.21875" style="207" bestFit="1" customWidth="1"/>
    <col min="2" max="2" width="30.77734375" style="207" customWidth="1"/>
    <col min="4" max="4" width="42" style="207" bestFit="1" customWidth="1"/>
  </cols>
  <sheetData>
    <row r="1" spans="1:5" ht="15.45" customHeight="1" x14ac:dyDescent="0.3">
      <c r="A1" s="213" t="s">
        <v>229</v>
      </c>
      <c r="B1" s="213" t="s">
        <v>230</v>
      </c>
      <c r="C1" s="172" t="s">
        <v>231</v>
      </c>
      <c r="D1" s="108"/>
      <c r="E1" s="106"/>
    </row>
    <row r="2" spans="1:5" ht="12.75" customHeight="1" x14ac:dyDescent="0.3">
      <c r="A2" s="166" t="s">
        <v>258</v>
      </c>
      <c r="B2" s="166" t="s">
        <v>233</v>
      </c>
      <c r="C2" s="167"/>
      <c r="D2" s="108"/>
      <c r="E2" s="106"/>
    </row>
    <row r="3" spans="1:5" ht="12.75" customHeight="1" x14ac:dyDescent="0.3">
      <c r="A3" s="166" t="s">
        <v>259</v>
      </c>
      <c r="B3" s="166" t="s">
        <v>233</v>
      </c>
      <c r="C3" s="167"/>
      <c r="D3" s="108"/>
      <c r="E3" s="106"/>
    </row>
    <row r="4" spans="1:5" ht="12.75" customHeight="1" x14ac:dyDescent="0.3">
      <c r="A4" s="166" t="s">
        <v>260</v>
      </c>
      <c r="B4" s="166" t="s">
        <v>233</v>
      </c>
      <c r="C4" s="167"/>
      <c r="D4" s="108"/>
      <c r="E4" s="106"/>
    </row>
    <row r="5" spans="1:5" ht="12.75" customHeight="1" x14ac:dyDescent="0.3">
      <c r="A5" s="168" t="s">
        <v>261</v>
      </c>
      <c r="B5" s="166" t="s">
        <v>233</v>
      </c>
      <c r="C5" s="167"/>
      <c r="D5" s="109"/>
      <c r="E5" s="107"/>
    </row>
    <row r="8" spans="1:5" x14ac:dyDescent="0.3">
      <c r="A8" s="258" t="s">
        <v>262</v>
      </c>
      <c r="B8" s="216"/>
      <c r="D8" s="257" t="s">
        <v>263</v>
      </c>
      <c r="E8" s="216"/>
    </row>
    <row r="9" spans="1:5" x14ac:dyDescent="0.3">
      <c r="A9" s="59" t="s">
        <v>264</v>
      </c>
      <c r="B9" s="96" t="s">
        <v>369</v>
      </c>
      <c r="D9" s="63" t="s">
        <v>265</v>
      </c>
      <c r="E9" s="97" t="s">
        <v>369</v>
      </c>
    </row>
    <row r="10" spans="1:5" x14ac:dyDescent="0.3">
      <c r="A10" s="59" t="str">
        <f>'Tempo-Banco'!F70</f>
        <v>JAL/RUB - BRUT A PAYER</v>
      </c>
      <c r="B10" s="111">
        <f>'Tempo-Banco'!C84</f>
        <v>142063.75</v>
      </c>
      <c r="D10" s="63" t="s">
        <v>266</v>
      </c>
      <c r="E10" s="112">
        <f>'Tempo-Banco'!C52+'Tempo-Banco'!C53</f>
        <v>142063.75</v>
      </c>
    </row>
    <row r="11" spans="1:5" ht="15" customHeight="1" x14ac:dyDescent="0.3">
      <c r="A11" s="59" t="s">
        <v>267</v>
      </c>
      <c r="B11" s="96">
        <v>9018.57</v>
      </c>
      <c r="D11" s="55"/>
      <c r="E11" s="55"/>
    </row>
    <row r="12" spans="1:5" ht="15" customHeight="1" x14ac:dyDescent="0.3">
      <c r="A12" s="59" t="str">
        <f>'Tempo-Banco'!F50</f>
        <v>JAL/RUB - Heures payées (addition des hrs)</v>
      </c>
      <c r="B12" s="112">
        <f>'Tempo-Banco'!G50</f>
        <v>9018.57</v>
      </c>
      <c r="D12" s="260" t="s">
        <v>268</v>
      </c>
      <c r="E12" s="216"/>
    </row>
    <row r="13" spans="1:5" ht="19.5" customHeight="1" x14ac:dyDescent="0.3">
      <c r="A13" s="58" t="s">
        <v>269</v>
      </c>
      <c r="B13" s="96">
        <v>0</v>
      </c>
      <c r="D13" s="57" t="s">
        <v>270</v>
      </c>
      <c r="E13" s="95" t="s">
        <v>376</v>
      </c>
    </row>
    <row r="14" spans="1:5" x14ac:dyDescent="0.3">
      <c r="A14" s="58" t="s">
        <v>271</v>
      </c>
      <c r="B14" s="112">
        <f>'Tempo-Banco'!C40</f>
        <v>0</v>
      </c>
      <c r="D14" s="57" t="s">
        <v>272</v>
      </c>
      <c r="E14" s="112">
        <f>'Tempo-Banco'!C41</f>
        <v>4775.04</v>
      </c>
    </row>
    <row r="16" spans="1:5" x14ac:dyDescent="0.3">
      <c r="A16" s="259"/>
      <c r="B16" s="228"/>
    </row>
    <row r="17" spans="1:2" x14ac:dyDescent="0.3">
      <c r="A17" s="197"/>
      <c r="B17" s="198"/>
    </row>
    <row r="18" spans="1:2" x14ac:dyDescent="0.3">
      <c r="A18" s="197"/>
      <c r="B18" s="198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workbookViewId="0">
      <selection activeCell="G8" sqref="G8"/>
    </sheetView>
  </sheetViews>
  <sheetFormatPr baseColWidth="10" defaultRowHeight="14.4" x14ac:dyDescent="0.3"/>
  <cols>
    <col min="1" max="1" width="38.21875" style="207" customWidth="1"/>
    <col min="2" max="5" width="21.21875" style="207" customWidth="1"/>
    <col min="8" max="8" width="12.77734375" style="207" bestFit="1" customWidth="1"/>
  </cols>
  <sheetData>
    <row r="1" spans="1:4" ht="15.45" customHeight="1" x14ac:dyDescent="0.3">
      <c r="A1" s="213" t="s">
        <v>229</v>
      </c>
      <c r="B1" s="213" t="s">
        <v>230</v>
      </c>
      <c r="C1" s="213" t="s">
        <v>231</v>
      </c>
    </row>
    <row r="2" spans="1:4" x14ac:dyDescent="0.3">
      <c r="A2" s="169" t="s">
        <v>273</v>
      </c>
      <c r="B2" s="170" t="s">
        <v>274</v>
      </c>
      <c r="C2" s="170"/>
    </row>
    <row r="4" spans="1:4" x14ac:dyDescent="0.3">
      <c r="A4" s="257" t="s">
        <v>275</v>
      </c>
      <c r="B4" s="216"/>
    </row>
    <row r="5" spans="1:4" x14ac:dyDescent="0.3">
      <c r="A5" s="63" t="s">
        <v>276</v>
      </c>
      <c r="B5" s="104" t="s">
        <v>377</v>
      </c>
    </row>
    <row r="6" spans="1:4" x14ac:dyDescent="0.3">
      <c r="A6" s="63" t="s">
        <v>277</v>
      </c>
      <c r="B6" s="154">
        <f>'Tempo-Banco'!C43</f>
        <v>4322.18</v>
      </c>
      <c r="D6" s="269" t="s">
        <v>368</v>
      </c>
    </row>
    <row r="7" spans="1:4" x14ac:dyDescent="0.3">
      <c r="A7" s="63" t="s">
        <v>278</v>
      </c>
      <c r="B7" s="104">
        <v>4322.2</v>
      </c>
    </row>
    <row r="18" spans="3:8" x14ac:dyDescent="0.3">
      <c r="C18" s="272" t="s">
        <v>378</v>
      </c>
      <c r="D18" s="273" t="s">
        <v>379</v>
      </c>
      <c r="E18" s="272" t="s">
        <v>380</v>
      </c>
      <c r="F18" s="274">
        <v>399.15899999999999</v>
      </c>
      <c r="G18" s="275">
        <v>3.2</v>
      </c>
      <c r="H18" s="274">
        <v>12.77</v>
      </c>
    </row>
    <row r="19" spans="3:8" x14ac:dyDescent="0.3">
      <c r="C19" s="272" t="s">
        <v>378</v>
      </c>
      <c r="D19" s="273" t="s">
        <v>379</v>
      </c>
      <c r="E19" s="272" t="s">
        <v>381</v>
      </c>
      <c r="F19" s="274">
        <v>4219.5389999999998</v>
      </c>
      <c r="G19" s="275">
        <v>3.2</v>
      </c>
      <c r="H19" s="274">
        <v>135.02000000000001</v>
      </c>
    </row>
    <row r="20" spans="3:8" x14ac:dyDescent="0.3">
      <c r="C20" s="272" t="s">
        <v>378</v>
      </c>
      <c r="D20" s="273" t="s">
        <v>379</v>
      </c>
      <c r="E20" s="272" t="s">
        <v>382</v>
      </c>
      <c r="F20" s="274">
        <v>1871.87</v>
      </c>
      <c r="G20" s="275">
        <v>3.2</v>
      </c>
      <c r="H20" s="274">
        <v>59.9</v>
      </c>
    </row>
    <row r="21" spans="3:8" x14ac:dyDescent="0.3">
      <c r="C21" s="272" t="s">
        <v>378</v>
      </c>
      <c r="D21" s="273" t="s">
        <v>379</v>
      </c>
      <c r="E21" s="272" t="s">
        <v>383</v>
      </c>
      <c r="F21" s="274">
        <v>865.99599999999998</v>
      </c>
      <c r="G21" s="275">
        <v>3.2</v>
      </c>
      <c r="H21" s="274">
        <v>27.71</v>
      </c>
    </row>
    <row r="22" spans="3:8" x14ac:dyDescent="0.3">
      <c r="C22" s="272" t="s">
        <v>378</v>
      </c>
      <c r="D22" s="273" t="s">
        <v>379</v>
      </c>
      <c r="E22" s="272" t="s">
        <v>384</v>
      </c>
      <c r="F22" s="274">
        <v>4220.884</v>
      </c>
      <c r="G22" s="275">
        <v>3.2</v>
      </c>
      <c r="H22" s="274">
        <v>135.07</v>
      </c>
    </row>
    <row r="23" spans="3:8" x14ac:dyDescent="0.3">
      <c r="C23" s="272" t="s">
        <v>378</v>
      </c>
      <c r="D23" s="273" t="s">
        <v>379</v>
      </c>
      <c r="E23" s="272" t="s">
        <v>385</v>
      </c>
      <c r="F23" s="274">
        <v>2700.1765999999998</v>
      </c>
      <c r="G23" s="275">
        <v>3.2</v>
      </c>
      <c r="H23" s="274">
        <v>86.41</v>
      </c>
    </row>
    <row r="24" spans="3:8" x14ac:dyDescent="0.3">
      <c r="C24" s="272" t="s">
        <v>378</v>
      </c>
      <c r="D24" s="273" t="s">
        <v>379</v>
      </c>
      <c r="E24" s="272" t="s">
        <v>386</v>
      </c>
      <c r="F24" s="274">
        <v>1018.376</v>
      </c>
      <c r="G24" s="275">
        <v>3.2</v>
      </c>
      <c r="H24" s="274">
        <v>32.590000000000003</v>
      </c>
    </row>
    <row r="25" spans="3:8" x14ac:dyDescent="0.3">
      <c r="C25" s="272" t="s">
        <v>378</v>
      </c>
      <c r="D25" s="273" t="s">
        <v>379</v>
      </c>
      <c r="E25" s="272" t="s">
        <v>387</v>
      </c>
      <c r="F25" s="274">
        <v>394.702</v>
      </c>
      <c r="G25" s="275">
        <v>3.2</v>
      </c>
      <c r="H25" s="274">
        <v>12.64</v>
      </c>
    </row>
    <row r="26" spans="3:8" x14ac:dyDescent="0.3">
      <c r="C26" s="272" t="s">
        <v>378</v>
      </c>
      <c r="D26" s="273" t="s">
        <v>379</v>
      </c>
      <c r="E26" s="272" t="s">
        <v>388</v>
      </c>
      <c r="F26" s="274">
        <v>4483.2960000000003</v>
      </c>
      <c r="G26" s="275">
        <v>3.2</v>
      </c>
      <c r="H26" s="274">
        <v>143.47</v>
      </c>
    </row>
    <row r="27" spans="3:8" x14ac:dyDescent="0.3">
      <c r="C27" s="272" t="s">
        <v>378</v>
      </c>
      <c r="D27" s="273" t="s">
        <v>379</v>
      </c>
      <c r="E27" s="272" t="s">
        <v>389</v>
      </c>
      <c r="F27" s="274">
        <v>2625.0432000000001</v>
      </c>
      <c r="G27" s="275">
        <v>3.2</v>
      </c>
      <c r="H27" s="274">
        <v>84</v>
      </c>
    </row>
    <row r="28" spans="3:8" x14ac:dyDescent="0.3">
      <c r="C28" s="272" t="s">
        <v>378</v>
      </c>
      <c r="D28" s="273" t="s">
        <v>379</v>
      </c>
      <c r="E28" s="272" t="s">
        <v>390</v>
      </c>
      <c r="F28" s="274">
        <v>1112.3420000000001</v>
      </c>
      <c r="G28" s="275">
        <v>2.0099999999999998</v>
      </c>
      <c r="H28" s="274">
        <v>22.35</v>
      </c>
    </row>
    <row r="29" spans="3:8" x14ac:dyDescent="0.3">
      <c r="C29" s="272" t="s">
        <v>378</v>
      </c>
      <c r="D29" s="273" t="s">
        <v>379</v>
      </c>
      <c r="E29" s="272" t="s">
        <v>391</v>
      </c>
      <c r="F29" s="274">
        <v>2446.08</v>
      </c>
      <c r="G29" s="275">
        <v>2.0099999999999998</v>
      </c>
      <c r="H29" s="274">
        <v>49.17</v>
      </c>
    </row>
    <row r="30" spans="3:8" x14ac:dyDescent="0.3">
      <c r="C30" s="272" t="s">
        <v>378</v>
      </c>
      <c r="D30" s="273" t="s">
        <v>379</v>
      </c>
      <c r="E30" s="272" t="s">
        <v>392</v>
      </c>
      <c r="F30" s="274">
        <v>1578.15</v>
      </c>
      <c r="G30" s="275">
        <v>2.0099999999999998</v>
      </c>
      <c r="H30" s="274">
        <v>31.72</v>
      </c>
    </row>
    <row r="31" spans="3:8" x14ac:dyDescent="0.3">
      <c r="C31" s="272" t="s">
        <v>378</v>
      </c>
      <c r="D31" s="273" t="s">
        <v>379</v>
      </c>
      <c r="E31" s="272" t="s">
        <v>393</v>
      </c>
      <c r="F31" s="274">
        <v>6565.42</v>
      </c>
      <c r="G31" s="275">
        <v>2.0099999999999998</v>
      </c>
      <c r="H31" s="274">
        <v>131.97</v>
      </c>
    </row>
    <row r="32" spans="3:8" x14ac:dyDescent="0.3">
      <c r="C32" s="272" t="s">
        <v>378</v>
      </c>
      <c r="D32" s="273" t="s">
        <v>379</v>
      </c>
      <c r="E32" s="272" t="s">
        <v>394</v>
      </c>
      <c r="F32" s="274">
        <v>1374.646</v>
      </c>
      <c r="G32" s="275">
        <v>2.0099999999999998</v>
      </c>
      <c r="H32" s="274">
        <v>27.63</v>
      </c>
    </row>
    <row r="33" spans="3:8" x14ac:dyDescent="0.3">
      <c r="C33" s="272" t="s">
        <v>378</v>
      </c>
      <c r="D33" s="273" t="s">
        <v>379</v>
      </c>
      <c r="E33" s="272" t="s">
        <v>395</v>
      </c>
      <c r="F33" s="274">
        <v>2535.5610000000001</v>
      </c>
      <c r="G33" s="275">
        <v>2.0099999999999998</v>
      </c>
      <c r="H33" s="274">
        <v>50.96</v>
      </c>
    </row>
    <row r="34" spans="3:8" x14ac:dyDescent="0.3">
      <c r="C34" s="272" t="s">
        <v>378</v>
      </c>
      <c r="D34" s="273" t="s">
        <v>379</v>
      </c>
      <c r="E34" s="272" t="s">
        <v>396</v>
      </c>
      <c r="F34" s="274">
        <v>497.65800000000002</v>
      </c>
      <c r="G34" s="275">
        <v>3.2</v>
      </c>
      <c r="H34" s="274">
        <v>15.93</v>
      </c>
    </row>
    <row r="35" spans="3:8" x14ac:dyDescent="0.3">
      <c r="C35" s="272" t="s">
        <v>378</v>
      </c>
      <c r="D35" s="273" t="s">
        <v>379</v>
      </c>
      <c r="E35" s="272" t="s">
        <v>397</v>
      </c>
      <c r="F35" s="274">
        <v>1499.4</v>
      </c>
      <c r="G35" s="275">
        <v>3.2</v>
      </c>
      <c r="H35" s="274">
        <v>47.98</v>
      </c>
    </row>
    <row r="36" spans="3:8" x14ac:dyDescent="0.3">
      <c r="C36" s="272" t="s">
        <v>378</v>
      </c>
      <c r="D36" s="273" t="s">
        <v>379</v>
      </c>
      <c r="E36" s="272" t="s">
        <v>398</v>
      </c>
      <c r="F36" s="274">
        <v>6577.6215000000002</v>
      </c>
      <c r="G36" s="275">
        <v>3.2</v>
      </c>
      <c r="H36" s="274">
        <v>210.48</v>
      </c>
    </row>
    <row r="37" spans="3:8" x14ac:dyDescent="0.3">
      <c r="C37" s="272" t="s">
        <v>378</v>
      </c>
      <c r="D37" s="273" t="s">
        <v>379</v>
      </c>
      <c r="E37" s="272" t="s">
        <v>399</v>
      </c>
      <c r="F37" s="274">
        <v>1847.44</v>
      </c>
      <c r="G37" s="275">
        <v>3.2</v>
      </c>
      <c r="H37" s="274">
        <v>59.12</v>
      </c>
    </row>
    <row r="38" spans="3:8" x14ac:dyDescent="0.3">
      <c r="C38" s="272" t="s">
        <v>378</v>
      </c>
      <c r="D38" s="273" t="s">
        <v>379</v>
      </c>
      <c r="E38" s="272" t="s">
        <v>400</v>
      </c>
      <c r="F38" s="274">
        <v>1824.55</v>
      </c>
      <c r="G38" s="275">
        <v>3.2</v>
      </c>
      <c r="H38" s="274">
        <v>58.39</v>
      </c>
    </row>
    <row r="39" spans="3:8" x14ac:dyDescent="0.3">
      <c r="C39" s="272" t="s">
        <v>378</v>
      </c>
      <c r="D39" s="273" t="s">
        <v>379</v>
      </c>
      <c r="E39" s="272" t="s">
        <v>401</v>
      </c>
      <c r="F39" s="274">
        <v>646.1</v>
      </c>
      <c r="G39" s="275">
        <v>3.2</v>
      </c>
      <c r="H39" s="274">
        <v>20.68</v>
      </c>
    </row>
    <row r="40" spans="3:8" x14ac:dyDescent="0.3">
      <c r="C40" s="272" t="s">
        <v>378</v>
      </c>
      <c r="D40" s="273" t="s">
        <v>379</v>
      </c>
      <c r="E40" s="272" t="s">
        <v>402</v>
      </c>
      <c r="F40" s="274">
        <v>33949.477299999999</v>
      </c>
      <c r="G40" s="275">
        <v>3.2</v>
      </c>
      <c r="H40" s="274">
        <v>1086.3800000000001</v>
      </c>
    </row>
    <row r="41" spans="3:8" x14ac:dyDescent="0.3">
      <c r="C41" s="272" t="s">
        <v>378</v>
      </c>
      <c r="D41" s="273" t="s">
        <v>379</v>
      </c>
      <c r="E41" s="272" t="s">
        <v>403</v>
      </c>
      <c r="F41" s="274">
        <v>1681.9735000000001</v>
      </c>
      <c r="G41" s="275">
        <v>3.2</v>
      </c>
      <c r="H41" s="274">
        <v>53.82</v>
      </c>
    </row>
    <row r="42" spans="3:8" x14ac:dyDescent="0.3">
      <c r="C42" s="272" t="s">
        <v>378</v>
      </c>
      <c r="D42" s="273" t="s">
        <v>379</v>
      </c>
      <c r="E42" s="272" t="s">
        <v>404</v>
      </c>
      <c r="F42" s="274">
        <v>2629.8481999999999</v>
      </c>
      <c r="G42" s="275">
        <v>3.2</v>
      </c>
      <c r="H42" s="274">
        <v>84.16</v>
      </c>
    </row>
    <row r="43" spans="3:8" x14ac:dyDescent="0.3">
      <c r="C43" s="272" t="s">
        <v>378</v>
      </c>
      <c r="D43" s="273" t="s">
        <v>379</v>
      </c>
      <c r="E43" s="272" t="s">
        <v>405</v>
      </c>
      <c r="F43" s="274">
        <v>1214.085</v>
      </c>
      <c r="G43" s="275">
        <v>3.2</v>
      </c>
      <c r="H43" s="274">
        <v>38.85</v>
      </c>
    </row>
    <row r="44" spans="3:8" x14ac:dyDescent="0.3">
      <c r="C44" s="272" t="s">
        <v>378</v>
      </c>
      <c r="D44" s="273" t="s">
        <v>379</v>
      </c>
      <c r="E44" s="272" t="s">
        <v>406</v>
      </c>
      <c r="F44" s="274">
        <v>25068.195299999999</v>
      </c>
      <c r="G44" s="275">
        <v>3.2</v>
      </c>
      <c r="H44" s="274">
        <v>802.18</v>
      </c>
    </row>
    <row r="45" spans="3:8" x14ac:dyDescent="0.3">
      <c r="C45" s="272" t="s">
        <v>378</v>
      </c>
      <c r="D45" s="273" t="s">
        <v>379</v>
      </c>
      <c r="E45" s="272" t="s">
        <v>407</v>
      </c>
      <c r="F45" s="274">
        <v>25026.6247</v>
      </c>
      <c r="G45" s="275">
        <v>3.2</v>
      </c>
      <c r="H45" s="274">
        <v>800.85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zoomScaleNormal="100" workbookViewId="0">
      <selection activeCell="J13" sqref="J13"/>
    </sheetView>
  </sheetViews>
  <sheetFormatPr baseColWidth="10" defaultRowHeight="14.4" x14ac:dyDescent="0.3"/>
  <cols>
    <col min="1" max="1" width="12.44140625" style="207" bestFit="1" customWidth="1"/>
    <col min="2" max="2" width="16.44140625" style="207" customWidth="1"/>
    <col min="3" max="3" width="5" style="207" customWidth="1"/>
    <col min="4" max="4" width="10.21875" style="5" bestFit="1" customWidth="1"/>
    <col min="5" max="5" width="11.77734375" style="207" customWidth="1"/>
    <col min="6" max="6" width="5.21875" style="207" customWidth="1"/>
    <col min="7" max="7" width="51.77734375" style="207" bestFit="1" customWidth="1"/>
    <col min="9" max="9" width="5.21875" style="207" customWidth="1"/>
    <col min="10" max="10" width="30.21875" style="207" bestFit="1" customWidth="1"/>
  </cols>
  <sheetData>
    <row r="1" spans="1:14" ht="15.45" customHeight="1" x14ac:dyDescent="0.3">
      <c r="A1" s="213" t="s">
        <v>229</v>
      </c>
      <c r="B1" s="264" t="s">
        <v>230</v>
      </c>
      <c r="C1" s="222"/>
      <c r="D1" s="222"/>
      <c r="E1" s="222"/>
      <c r="F1" s="222"/>
      <c r="G1" s="222"/>
      <c r="H1" s="213" t="s">
        <v>231</v>
      </c>
    </row>
    <row r="2" spans="1:14" x14ac:dyDescent="0.3">
      <c r="A2" s="170" t="s">
        <v>279</v>
      </c>
      <c r="B2" s="262" t="s">
        <v>280</v>
      </c>
      <c r="C2" s="215"/>
      <c r="D2" s="215"/>
      <c r="E2" s="215"/>
      <c r="F2" s="215"/>
      <c r="G2" s="216"/>
      <c r="H2" s="170"/>
    </row>
    <row r="4" spans="1:14" x14ac:dyDescent="0.3">
      <c r="A4" s="261" t="s">
        <v>281</v>
      </c>
      <c r="B4" s="216"/>
      <c r="D4" s="261" t="s">
        <v>282</v>
      </c>
      <c r="E4" s="216"/>
      <c r="G4" s="263" t="s">
        <v>283</v>
      </c>
      <c r="H4" s="216"/>
      <c r="J4" s="69" t="s">
        <v>284</v>
      </c>
      <c r="K4" s="112">
        <f>'Tempo-Banco'!C94</f>
        <v>687.39</v>
      </c>
    </row>
    <row r="5" spans="1:14" x14ac:dyDescent="0.3">
      <c r="A5" s="65" t="s">
        <v>285</v>
      </c>
      <c r="B5" s="66" t="s">
        <v>428</v>
      </c>
      <c r="D5" s="40" t="s">
        <v>286</v>
      </c>
      <c r="E5" s="97">
        <v>1913</v>
      </c>
      <c r="G5" s="265" t="s">
        <v>287</v>
      </c>
      <c r="H5" s="216"/>
      <c r="J5" s="69" t="s">
        <v>288</v>
      </c>
      <c r="K5" s="157">
        <v>687.39</v>
      </c>
    </row>
    <row r="6" spans="1:14" x14ac:dyDescent="0.3">
      <c r="A6" s="40" t="s">
        <v>286</v>
      </c>
      <c r="B6" s="97">
        <v>1913.13</v>
      </c>
      <c r="D6" s="40" t="s">
        <v>289</v>
      </c>
      <c r="E6" s="155">
        <v>1</v>
      </c>
      <c r="G6" s="52" t="s">
        <v>290</v>
      </c>
      <c r="H6" s="212">
        <v>2347</v>
      </c>
      <c r="K6" s="55"/>
      <c r="L6" s="55"/>
      <c r="M6" s="55"/>
      <c r="N6" s="55"/>
    </row>
    <row r="7" spans="1:14" x14ac:dyDescent="0.3">
      <c r="A7" s="40" t="s">
        <v>289</v>
      </c>
      <c r="B7" s="155">
        <v>1</v>
      </c>
      <c r="D7" s="40" t="s">
        <v>291</v>
      </c>
      <c r="E7" s="156">
        <f>E5*E6/100</f>
        <v>19.13</v>
      </c>
      <c r="G7" s="40" t="s">
        <v>292</v>
      </c>
      <c r="H7" s="212">
        <v>509.99</v>
      </c>
      <c r="K7" s="55"/>
      <c r="L7" s="55"/>
      <c r="M7" s="55"/>
      <c r="N7" s="55"/>
    </row>
    <row r="8" spans="1:14" x14ac:dyDescent="0.3">
      <c r="A8" s="40" t="s">
        <v>291</v>
      </c>
      <c r="B8" s="156">
        <f>B6*B7/100</f>
        <v>19.1313</v>
      </c>
      <c r="G8" s="52" t="s">
        <v>293</v>
      </c>
      <c r="H8" s="212">
        <v>67.41</v>
      </c>
    </row>
    <row r="9" spans="1:14" ht="16.5" customHeight="1" x14ac:dyDescent="0.3">
      <c r="A9" s="51"/>
      <c r="B9" s="51"/>
      <c r="D9" s="290" t="s">
        <v>373</v>
      </c>
      <c r="G9" s="52" t="s">
        <v>294</v>
      </c>
      <c r="H9" s="212">
        <v>8.7100000000000009</v>
      </c>
    </row>
    <row r="10" spans="1:14" x14ac:dyDescent="0.3">
      <c r="B10" s="269" t="s">
        <v>373</v>
      </c>
      <c r="G10" s="40" t="s">
        <v>295</v>
      </c>
      <c r="H10" s="212">
        <v>0</v>
      </c>
      <c r="I10" s="67"/>
      <c r="J10" s="67"/>
      <c r="K10" s="67"/>
      <c r="L10" s="67"/>
    </row>
    <row r="11" spans="1:14" x14ac:dyDescent="0.3">
      <c r="G11" s="40" t="s">
        <v>296</v>
      </c>
      <c r="H11" s="212">
        <v>0</v>
      </c>
      <c r="K11" s="5"/>
    </row>
    <row r="12" spans="1:14" x14ac:dyDescent="0.3">
      <c r="G12" s="68" t="s">
        <v>297</v>
      </c>
      <c r="H12" s="112">
        <f>H6-H7+H8+H9-H10+H11</f>
        <v>1913.13</v>
      </c>
    </row>
    <row r="13" spans="1:14" x14ac:dyDescent="0.3">
      <c r="G13" s="53">
        <f>E6</f>
        <v>1</v>
      </c>
      <c r="H13" s="156">
        <f>H12*G13/100</f>
        <v>19.1313</v>
      </c>
    </row>
    <row r="14" spans="1:14" ht="15" customHeight="1" x14ac:dyDescent="0.3"/>
    <row r="15" spans="1:14" ht="15" customHeight="1" x14ac:dyDescent="0.3"/>
    <row r="19" spans="7:14" x14ac:dyDescent="0.3">
      <c r="G19" s="284" t="s">
        <v>297</v>
      </c>
      <c r="H19" s="285"/>
      <c r="I19" s="286">
        <v>114551.92</v>
      </c>
      <c r="J19" s="287">
        <v>105854</v>
      </c>
      <c r="K19" s="287" t="s">
        <v>411</v>
      </c>
      <c r="L19" s="287" t="s">
        <v>411</v>
      </c>
      <c r="M19" s="288">
        <v>687.39</v>
      </c>
      <c r="N19" s="284"/>
    </row>
    <row r="20" spans="7:14" x14ac:dyDescent="0.3">
      <c r="G20" s="284" t="s">
        <v>412</v>
      </c>
      <c r="H20" s="285"/>
      <c r="I20" s="286">
        <v>1770.65</v>
      </c>
      <c r="J20" s="287">
        <v>1771</v>
      </c>
      <c r="K20" s="287" t="s">
        <v>411</v>
      </c>
      <c r="L20" s="289">
        <v>2.700000047684</v>
      </c>
      <c r="M20" s="288">
        <v>47.81</v>
      </c>
      <c r="N20" s="284" t="s">
        <v>413</v>
      </c>
    </row>
    <row r="21" spans="7:14" x14ac:dyDescent="0.3">
      <c r="G21" s="284" t="s">
        <v>414</v>
      </c>
      <c r="H21" s="285">
        <v>45356</v>
      </c>
      <c r="I21" s="286">
        <v>1770.65</v>
      </c>
      <c r="J21" s="287">
        <v>1771</v>
      </c>
      <c r="K21" s="287" t="s">
        <v>411</v>
      </c>
      <c r="L21" s="289">
        <v>2.700000047684</v>
      </c>
      <c r="M21" s="288">
        <v>47.81</v>
      </c>
      <c r="N21" s="284" t="s">
        <v>415</v>
      </c>
    </row>
    <row r="22" spans="7:14" x14ac:dyDescent="0.3">
      <c r="G22" s="284" t="s">
        <v>416</v>
      </c>
      <c r="H22" s="285"/>
      <c r="I22" s="286">
        <v>2196.35</v>
      </c>
      <c r="J22" s="287">
        <v>2196</v>
      </c>
      <c r="K22" s="287" t="s">
        <v>411</v>
      </c>
      <c r="L22" s="289">
        <v>13.10000038147</v>
      </c>
      <c r="M22" s="288">
        <v>287.72000000000003</v>
      </c>
      <c r="N22" s="284" t="s">
        <v>413</v>
      </c>
    </row>
    <row r="23" spans="7:14" x14ac:dyDescent="0.3">
      <c r="G23" s="284" t="s">
        <v>414</v>
      </c>
      <c r="H23" s="285">
        <v>45356</v>
      </c>
      <c r="I23" s="286">
        <v>2196.35</v>
      </c>
      <c r="J23" s="287">
        <v>2196</v>
      </c>
      <c r="K23" s="287" t="s">
        <v>411</v>
      </c>
      <c r="L23" s="289">
        <v>13.10000038147</v>
      </c>
      <c r="M23" s="288">
        <v>287.72000000000003</v>
      </c>
      <c r="N23" s="284" t="s">
        <v>415</v>
      </c>
    </row>
    <row r="24" spans="7:14" x14ac:dyDescent="0.3">
      <c r="G24" s="284" t="s">
        <v>417</v>
      </c>
      <c r="H24" s="285"/>
      <c r="I24" s="286">
        <v>908.06</v>
      </c>
      <c r="J24" s="287">
        <v>908</v>
      </c>
      <c r="K24" s="287" t="s">
        <v>411</v>
      </c>
      <c r="L24" s="289">
        <v>6.099999904633</v>
      </c>
      <c r="M24" s="288">
        <v>55.39</v>
      </c>
      <c r="N24" s="284" t="s">
        <v>413</v>
      </c>
    </row>
    <row r="25" spans="7:14" x14ac:dyDescent="0.3">
      <c r="G25" s="284" t="s">
        <v>414</v>
      </c>
      <c r="H25" s="285">
        <v>45356</v>
      </c>
      <c r="I25" s="286">
        <v>908.06</v>
      </c>
      <c r="J25" s="287">
        <v>908</v>
      </c>
      <c r="K25" s="287" t="s">
        <v>411</v>
      </c>
      <c r="L25" s="289">
        <v>6.099999904633</v>
      </c>
      <c r="M25" s="288">
        <v>55.39</v>
      </c>
      <c r="N25" s="284" t="s">
        <v>415</v>
      </c>
    </row>
    <row r="26" spans="7:14" ht="24" customHeight="1" x14ac:dyDescent="0.3">
      <c r="G26" s="284" t="s">
        <v>418</v>
      </c>
      <c r="H26" s="285"/>
      <c r="I26" s="286">
        <v>1651.53</v>
      </c>
      <c r="J26" s="287">
        <v>1652</v>
      </c>
      <c r="K26" s="287" t="s">
        <v>411</v>
      </c>
      <c r="L26" s="289">
        <v>0.5</v>
      </c>
      <c r="M26" s="288">
        <v>8.26</v>
      </c>
      <c r="N26" s="284"/>
    </row>
    <row r="27" spans="7:14" x14ac:dyDescent="0.3">
      <c r="G27" s="284" t="s">
        <v>414</v>
      </c>
      <c r="H27" s="285"/>
      <c r="I27" s="286">
        <v>1651.53</v>
      </c>
      <c r="J27" s="287">
        <v>1652</v>
      </c>
      <c r="K27" s="287" t="s">
        <v>411</v>
      </c>
      <c r="L27" s="289">
        <v>0.5</v>
      </c>
      <c r="M27" s="288">
        <v>8.26</v>
      </c>
      <c r="N27" s="284"/>
    </row>
    <row r="28" spans="7:14" x14ac:dyDescent="0.3">
      <c r="G28" s="284" t="s">
        <v>419</v>
      </c>
      <c r="H28" s="285"/>
      <c r="I28" s="286">
        <v>2008.32</v>
      </c>
      <c r="J28" s="287">
        <v>2008</v>
      </c>
      <c r="K28" s="287" t="s">
        <v>411</v>
      </c>
      <c r="L28" s="289">
        <v>7.400000095367</v>
      </c>
      <c r="M28" s="288">
        <v>148.62</v>
      </c>
      <c r="N28" s="284" t="s">
        <v>420</v>
      </c>
    </row>
    <row r="29" spans="7:14" x14ac:dyDescent="0.3">
      <c r="G29" s="284" t="s">
        <v>414</v>
      </c>
      <c r="H29" s="285">
        <v>45385</v>
      </c>
      <c r="I29" s="286">
        <v>2008.32</v>
      </c>
      <c r="J29" s="287">
        <v>2008</v>
      </c>
      <c r="K29" s="287" t="s">
        <v>411</v>
      </c>
      <c r="L29" s="289">
        <v>7.400000095367</v>
      </c>
      <c r="M29" s="288">
        <v>148.62</v>
      </c>
      <c r="N29" s="284" t="s">
        <v>421</v>
      </c>
    </row>
    <row r="30" spans="7:14" x14ac:dyDescent="0.3">
      <c r="G30" s="284" t="s">
        <v>422</v>
      </c>
      <c r="H30" s="285"/>
      <c r="I30" s="286">
        <v>1995.23</v>
      </c>
      <c r="J30" s="287">
        <v>1995</v>
      </c>
      <c r="K30" s="287" t="s">
        <v>411</v>
      </c>
      <c r="L30" s="289">
        <v>2.5</v>
      </c>
      <c r="M30" s="288">
        <v>49.88</v>
      </c>
      <c r="N30" s="284" t="s">
        <v>413</v>
      </c>
    </row>
    <row r="31" spans="7:14" x14ac:dyDescent="0.3">
      <c r="G31" s="284" t="s">
        <v>414</v>
      </c>
      <c r="H31" s="285">
        <v>45356</v>
      </c>
      <c r="I31" s="286">
        <v>1995.23</v>
      </c>
      <c r="J31" s="287">
        <v>1995</v>
      </c>
      <c r="K31" s="287" t="s">
        <v>411</v>
      </c>
      <c r="L31" s="289">
        <v>2.5</v>
      </c>
      <c r="M31" s="288">
        <v>49.88</v>
      </c>
      <c r="N31" s="284" t="s">
        <v>415</v>
      </c>
    </row>
    <row r="32" spans="7:14" x14ac:dyDescent="0.3">
      <c r="G32" s="284" t="s">
        <v>423</v>
      </c>
      <c r="H32" s="285"/>
      <c r="I32" s="286">
        <v>1989.96</v>
      </c>
      <c r="J32" s="287">
        <v>1990</v>
      </c>
      <c r="K32" s="287" t="s">
        <v>411</v>
      </c>
      <c r="L32" s="289">
        <v>2.799999952316</v>
      </c>
      <c r="M32" s="288">
        <v>55.72</v>
      </c>
      <c r="N32" s="284" t="s">
        <v>424</v>
      </c>
    </row>
    <row r="33" spans="7:14" x14ac:dyDescent="0.3">
      <c r="G33" s="284" t="s">
        <v>414</v>
      </c>
      <c r="H33" s="285">
        <v>45418</v>
      </c>
      <c r="I33" s="286">
        <v>1989.96</v>
      </c>
      <c r="J33" s="287">
        <v>1990</v>
      </c>
      <c r="K33" s="287" t="s">
        <v>411</v>
      </c>
      <c r="L33" s="289">
        <v>2.799999952316</v>
      </c>
      <c r="M33" s="288">
        <v>55.72</v>
      </c>
      <c r="N33" s="284" t="s">
        <v>425</v>
      </c>
    </row>
    <row r="34" spans="7:14" x14ac:dyDescent="0.3">
      <c r="G34" s="284" t="s">
        <v>426</v>
      </c>
      <c r="H34" s="285"/>
      <c r="I34" s="286">
        <v>1913.13</v>
      </c>
      <c r="J34" s="287">
        <v>1913</v>
      </c>
      <c r="K34" s="287" t="s">
        <v>411</v>
      </c>
      <c r="L34" s="289">
        <v>1</v>
      </c>
      <c r="M34" s="288">
        <v>19.13</v>
      </c>
      <c r="N34" s="284" t="s">
        <v>413</v>
      </c>
    </row>
    <row r="35" spans="7:14" x14ac:dyDescent="0.3">
      <c r="G35" s="284" t="s">
        <v>414</v>
      </c>
      <c r="H35" s="285">
        <v>45356</v>
      </c>
      <c r="I35" s="286">
        <v>1913.13</v>
      </c>
      <c r="J35" s="287">
        <v>1913</v>
      </c>
      <c r="K35" s="287" t="s">
        <v>411</v>
      </c>
      <c r="L35" s="289">
        <v>1</v>
      </c>
      <c r="M35" s="288">
        <v>19.13</v>
      </c>
      <c r="N35" s="284" t="s">
        <v>415</v>
      </c>
    </row>
    <row r="36" spans="7:14" x14ac:dyDescent="0.3">
      <c r="G36" s="284" t="s">
        <v>427</v>
      </c>
      <c r="H36" s="285"/>
      <c r="I36" s="286">
        <v>1857.63</v>
      </c>
      <c r="J36" s="287">
        <v>1858</v>
      </c>
      <c r="K36" s="287" t="s">
        <v>411</v>
      </c>
      <c r="L36" s="289">
        <v>0.80000001192089998</v>
      </c>
      <c r="M36" s="288">
        <v>14.86</v>
      </c>
      <c r="N36" s="284" t="s">
        <v>413</v>
      </c>
    </row>
    <row r="37" spans="7:14" x14ac:dyDescent="0.3">
      <c r="G37" s="284" t="s">
        <v>414</v>
      </c>
      <c r="H37" s="285">
        <v>45356</v>
      </c>
      <c r="I37" s="286">
        <v>1857.63</v>
      </c>
      <c r="J37" s="287">
        <v>1858</v>
      </c>
      <c r="K37" s="287" t="s">
        <v>411</v>
      </c>
      <c r="L37" s="289">
        <v>0.80000001192089998</v>
      </c>
      <c r="M37" s="288">
        <v>14.86</v>
      </c>
      <c r="N37" s="284" t="s">
        <v>415</v>
      </c>
    </row>
  </sheetData>
  <mergeCells count="6">
    <mergeCell ref="A4:B4"/>
    <mergeCell ref="B2:G2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>
      <selection activeCell="H11" sqref="H11"/>
    </sheetView>
  </sheetViews>
  <sheetFormatPr baseColWidth="10" defaultRowHeight="14.4" x14ac:dyDescent="0.3"/>
  <cols>
    <col min="1" max="1" width="21.44140625" style="207" customWidth="1"/>
    <col min="7" max="7" width="25" style="207" bestFit="1" customWidth="1"/>
  </cols>
  <sheetData>
    <row r="1" spans="1:6" ht="15.45" customHeight="1" x14ac:dyDescent="0.3">
      <c r="A1" s="213" t="s">
        <v>229</v>
      </c>
      <c r="B1" s="247" t="s">
        <v>230</v>
      </c>
      <c r="C1" s="215"/>
      <c r="D1" s="216"/>
      <c r="E1" s="213" t="s">
        <v>231</v>
      </c>
    </row>
    <row r="2" spans="1:6" x14ac:dyDescent="0.3">
      <c r="A2" s="166" t="s">
        <v>298</v>
      </c>
      <c r="B2" s="267" t="s">
        <v>299</v>
      </c>
      <c r="C2" s="215"/>
      <c r="D2" s="216"/>
      <c r="E2" s="170"/>
    </row>
    <row r="4" spans="1:6" x14ac:dyDescent="0.3">
      <c r="A4" s="4" t="s">
        <v>300</v>
      </c>
      <c r="B4" s="3"/>
      <c r="C4" s="3"/>
      <c r="D4" s="3"/>
      <c r="E4" s="3"/>
      <c r="F4" s="3"/>
    </row>
    <row r="6" spans="1:6" x14ac:dyDescent="0.3">
      <c r="A6" s="70" t="s">
        <v>301</v>
      </c>
      <c r="B6" s="158">
        <v>1199.81</v>
      </c>
    </row>
    <row r="7" spans="1:6" x14ac:dyDescent="0.3">
      <c r="A7" s="70" t="s">
        <v>302</v>
      </c>
      <c r="B7" s="111">
        <f>'Tempo-Banco'!C97</f>
        <v>1199.81</v>
      </c>
    </row>
    <row r="9" spans="1:6" x14ac:dyDescent="0.3">
      <c r="A9" s="266" t="s">
        <v>281</v>
      </c>
      <c r="B9" s="216"/>
    </row>
    <row r="10" spans="1:6" ht="28.8" x14ac:dyDescent="0.3">
      <c r="A10" s="59" t="s">
        <v>285</v>
      </c>
      <c r="B10" s="71" t="s">
        <v>438</v>
      </c>
      <c r="C10" s="269" t="s">
        <v>373</v>
      </c>
    </row>
    <row r="11" spans="1:6" x14ac:dyDescent="0.3">
      <c r="A11" s="72" t="s">
        <v>303</v>
      </c>
      <c r="B11" s="96">
        <v>-423.76</v>
      </c>
    </row>
    <row r="15" spans="1:6" x14ac:dyDescent="0.3">
      <c r="C15" s="291" t="s">
        <v>429</v>
      </c>
      <c r="D15" s="292" t="s">
        <v>430</v>
      </c>
      <c r="E15" s="293">
        <v>405.52</v>
      </c>
    </row>
    <row r="16" spans="1:6" x14ac:dyDescent="0.3">
      <c r="C16" s="291" t="s">
        <v>431</v>
      </c>
      <c r="D16" s="292"/>
      <c r="E16" s="293">
        <v>405.52</v>
      </c>
    </row>
    <row r="17" spans="3:5" x14ac:dyDescent="0.3">
      <c r="C17" s="291" t="s">
        <v>432</v>
      </c>
      <c r="D17" s="292" t="s">
        <v>430</v>
      </c>
      <c r="E17" s="293">
        <v>370.53</v>
      </c>
    </row>
    <row r="18" spans="3:5" x14ac:dyDescent="0.3">
      <c r="C18" s="291" t="s">
        <v>426</v>
      </c>
      <c r="D18" s="292"/>
      <c r="E18" s="293">
        <v>370.53</v>
      </c>
    </row>
    <row r="19" spans="3:5" x14ac:dyDescent="0.3">
      <c r="C19" s="291" t="s">
        <v>433</v>
      </c>
      <c r="D19" s="292" t="s">
        <v>430</v>
      </c>
      <c r="E19" s="293">
        <v>423.76</v>
      </c>
    </row>
    <row r="20" spans="3:5" x14ac:dyDescent="0.3">
      <c r="C20" s="291" t="s">
        <v>416</v>
      </c>
      <c r="D20" s="292"/>
      <c r="E20" s="293">
        <v>423.76</v>
      </c>
    </row>
    <row r="21" spans="3:5" x14ac:dyDescent="0.3">
      <c r="C21" s="291" t="s">
        <v>434</v>
      </c>
      <c r="D21" s="292"/>
      <c r="E21" s="293">
        <v>1199.81</v>
      </c>
    </row>
    <row r="22" spans="3:5" x14ac:dyDescent="0.3">
      <c r="C22" s="291" t="s">
        <v>435</v>
      </c>
      <c r="D22" s="292" t="s">
        <v>430</v>
      </c>
      <c r="E22" s="293">
        <v>1199.81</v>
      </c>
    </row>
    <row r="23" spans="3:5" x14ac:dyDescent="0.3">
      <c r="C23" s="291" t="s">
        <v>436</v>
      </c>
      <c r="D23" s="292" t="s">
        <v>437</v>
      </c>
      <c r="E23" s="293">
        <v>0</v>
      </c>
    </row>
    <row r="25" spans="3:5" ht="26.25" customHeight="1" x14ac:dyDescent="0.3"/>
  </sheetData>
  <mergeCells count="3">
    <mergeCell ref="A9:B9"/>
    <mergeCell ref="B1:D1"/>
    <mergeCell ref="B2:D2"/>
  </mergeCells>
  <hyperlinks>
    <hyperlink ref="A4" r:id="rId1" xr:uid="{00000000-0004-0000-06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96"/>
  <sheetViews>
    <sheetView tabSelected="1" zoomScaleNormal="100" workbookViewId="0">
      <selection activeCell="B20" sqref="B20"/>
    </sheetView>
  </sheetViews>
  <sheetFormatPr baseColWidth="10" defaultRowHeight="14.4" x14ac:dyDescent="0.3"/>
  <cols>
    <col min="1" max="1" width="15" style="5" customWidth="1"/>
    <col min="2" max="2" width="14.21875" style="207" customWidth="1"/>
    <col min="3" max="3" width="14" style="207" customWidth="1"/>
    <col min="4" max="5" width="22.21875" style="207" customWidth="1"/>
    <col min="6" max="6" width="35.21875" style="207" customWidth="1"/>
    <col min="7" max="7" width="37" style="207" bestFit="1" customWidth="1"/>
    <col min="8" max="8" width="17.5546875" style="207" customWidth="1"/>
  </cols>
  <sheetData>
    <row r="2" spans="1:18" x14ac:dyDescent="0.3">
      <c r="B2" s="178" t="s">
        <v>304</v>
      </c>
      <c r="C2" s="179" t="s">
        <v>305</v>
      </c>
      <c r="D2" s="178" t="s">
        <v>306</v>
      </c>
      <c r="E2" s="187"/>
      <c r="F2" s="180" t="s">
        <v>307</v>
      </c>
      <c r="G2" s="74" t="s">
        <v>308</v>
      </c>
      <c r="H2" s="50">
        <f>'Tempo-Banco'!C89</f>
        <v>114551.92</v>
      </c>
    </row>
    <row r="3" spans="1:18" x14ac:dyDescent="0.3">
      <c r="A3" s="91" t="s">
        <v>309</v>
      </c>
      <c r="B3" s="294">
        <v>7709.75</v>
      </c>
      <c r="C3" s="113">
        <f>'Tempo-Banco'!C59</f>
        <v>7709.75</v>
      </c>
      <c r="E3" s="176"/>
      <c r="F3" s="180" t="s">
        <v>310</v>
      </c>
      <c r="G3" s="177" t="s">
        <v>311</v>
      </c>
      <c r="H3" s="50">
        <f>'Tempo-Banco'!C90</f>
        <v>4025.35</v>
      </c>
    </row>
    <row r="4" spans="1:18" x14ac:dyDescent="0.3">
      <c r="A4" s="91" t="s">
        <v>312</v>
      </c>
      <c r="B4" s="295">
        <v>10090.92</v>
      </c>
      <c r="C4" s="110">
        <f>'Tempo-Banco'!C82</f>
        <v>10090.92</v>
      </c>
      <c r="D4" s="177"/>
      <c r="E4" s="176"/>
      <c r="F4" s="180" t="s">
        <v>313</v>
      </c>
      <c r="G4" s="177" t="s">
        <v>314</v>
      </c>
      <c r="H4" s="50">
        <f>'Tempo-Banco'!C91</f>
        <v>0</v>
      </c>
    </row>
    <row r="5" spans="1:18" x14ac:dyDescent="0.3">
      <c r="A5" s="91" t="s">
        <v>315</v>
      </c>
      <c r="B5" s="296">
        <v>11165.24</v>
      </c>
      <c r="C5" s="110">
        <f>'Tempo-Banco'!C83</f>
        <v>11165.24</v>
      </c>
      <c r="D5" s="177"/>
      <c r="E5" s="176"/>
      <c r="F5" s="180" t="s">
        <v>316</v>
      </c>
      <c r="G5" s="177" t="s">
        <v>317</v>
      </c>
      <c r="H5" s="50">
        <f>'Tempo-Banco'!C92</f>
        <v>170.02</v>
      </c>
    </row>
    <row r="6" spans="1:18" x14ac:dyDescent="0.3">
      <c r="A6" s="91" t="s">
        <v>318</v>
      </c>
      <c r="B6" s="297">
        <v>142063.75</v>
      </c>
      <c r="C6" s="110">
        <f>'Tempo-Banco'!C66</f>
        <v>142063.75</v>
      </c>
      <c r="D6" s="177"/>
      <c r="E6" s="176"/>
      <c r="F6" s="180" t="s">
        <v>319</v>
      </c>
      <c r="G6" s="177" t="s">
        <v>320</v>
      </c>
      <c r="H6" s="50">
        <f>'Tempo-Banco'!C85</f>
        <v>385.01</v>
      </c>
    </row>
    <row r="7" spans="1:18" ht="15.45" customHeight="1" x14ac:dyDescent="0.3">
      <c r="A7" s="91" t="s">
        <v>321</v>
      </c>
      <c r="B7" s="298">
        <v>114551.92</v>
      </c>
      <c r="C7" s="110">
        <f>'Tempo-Banco'!C89+'Tempo-Banco'!C45</f>
        <v>116335.92</v>
      </c>
      <c r="D7" s="177" t="s">
        <v>322</v>
      </c>
      <c r="E7" s="176"/>
      <c r="F7" s="73" t="s">
        <v>323</v>
      </c>
      <c r="G7" s="214" t="s">
        <v>324</v>
      </c>
      <c r="H7" s="160">
        <f>H2-H3-H4-H5-H6</f>
        <v>109971.54</v>
      </c>
    </row>
    <row r="8" spans="1:18" x14ac:dyDescent="0.3">
      <c r="A8" s="91" t="s">
        <v>325</v>
      </c>
      <c r="B8" s="299">
        <v>105853.37</v>
      </c>
      <c r="C8" s="110">
        <f>'Tempo-Banco'!C61</f>
        <v>105853.37</v>
      </c>
      <c r="D8" s="177"/>
      <c r="E8" s="176"/>
    </row>
    <row r="9" spans="1:18" x14ac:dyDescent="0.3">
      <c r="A9" s="91" t="s">
        <v>326</v>
      </c>
      <c r="B9" s="300">
        <v>687.39</v>
      </c>
      <c r="C9" s="110">
        <f>'Tempo-Banco'!C62</f>
        <v>687.39</v>
      </c>
      <c r="D9" s="177"/>
      <c r="E9" s="176"/>
      <c r="F9" s="268" t="s">
        <v>327</v>
      </c>
      <c r="G9" s="219"/>
      <c r="H9" s="220"/>
    </row>
    <row r="10" spans="1:18" x14ac:dyDescent="0.3">
      <c r="A10" s="91" t="s">
        <v>328</v>
      </c>
      <c r="B10" s="301">
        <v>109971.54</v>
      </c>
      <c r="C10" s="110">
        <f>H7</f>
        <v>109971.54</v>
      </c>
      <c r="D10" s="177"/>
      <c r="E10" s="176"/>
      <c r="F10" s="233"/>
      <c r="G10" s="228"/>
      <c r="H10" s="234"/>
    </row>
    <row r="11" spans="1:18" x14ac:dyDescent="0.3">
      <c r="A11" s="91" t="s">
        <v>329</v>
      </c>
      <c r="B11" s="302">
        <v>142063.75</v>
      </c>
      <c r="C11" s="110">
        <f>C6</f>
        <v>142063.75</v>
      </c>
      <c r="D11" s="177"/>
      <c r="E11" s="176"/>
      <c r="F11" s="233"/>
      <c r="G11" s="228"/>
      <c r="H11" s="234"/>
    </row>
    <row r="12" spans="1:18" x14ac:dyDescent="0.3">
      <c r="A12" s="91" t="s">
        <v>330</v>
      </c>
      <c r="B12" s="303">
        <v>142063.75</v>
      </c>
      <c r="C12" s="110">
        <f>'Tempo-Banco'!C52+'Tempo-Banco'!C53</f>
        <v>142063.75</v>
      </c>
      <c r="D12" s="177"/>
      <c r="E12" s="176"/>
      <c r="F12" s="233"/>
      <c r="G12" s="228"/>
      <c r="H12" s="234"/>
    </row>
    <row r="13" spans="1:18" x14ac:dyDescent="0.3">
      <c r="A13" s="91" t="s">
        <v>331</v>
      </c>
      <c r="B13" s="304">
        <v>141917.18</v>
      </c>
      <c r="C13" s="110">
        <f>'Tempo-Banco'!C52</f>
        <v>141917.18</v>
      </c>
      <c r="D13" s="177"/>
      <c r="E13" s="176"/>
      <c r="F13" s="233"/>
      <c r="G13" s="228"/>
      <c r="H13" s="234"/>
    </row>
    <row r="14" spans="1:18" x14ac:dyDescent="0.3">
      <c r="A14" s="91" t="s">
        <v>332</v>
      </c>
      <c r="B14" s="305">
        <v>140791.19</v>
      </c>
      <c r="C14" s="110">
        <f>Cotisations!G8</f>
        <v>140791.20173999999</v>
      </c>
      <c r="D14" s="177"/>
      <c r="E14" s="176"/>
      <c r="F14" s="221"/>
      <c r="G14" s="222"/>
      <c r="H14" s="223"/>
    </row>
    <row r="15" spans="1:18" x14ac:dyDescent="0.3">
      <c r="A15" s="91" t="s">
        <v>247</v>
      </c>
      <c r="B15" s="306">
        <v>11868.32</v>
      </c>
      <c r="C15" s="110">
        <f>'Réduc Générale'!Q9+'Réduc Générale'!Q13</f>
        <v>11868.32</v>
      </c>
      <c r="D15" s="177"/>
      <c r="E15" s="176"/>
      <c r="G15" s="38"/>
    </row>
    <row r="16" spans="1:18" x14ac:dyDescent="0.3">
      <c r="A16" s="92" t="s">
        <v>333</v>
      </c>
      <c r="B16" s="159">
        <f>'Tempo-Banco'!C59</f>
        <v>7709.75</v>
      </c>
      <c r="C16" s="113">
        <f>'Tempo-Banco'!C59</f>
        <v>7709.75</v>
      </c>
      <c r="D16" s="177"/>
      <c r="G16" s="38"/>
      <c r="K16" s="38"/>
      <c r="L16" s="38"/>
      <c r="M16" s="38"/>
      <c r="N16" s="38"/>
      <c r="O16" s="38"/>
      <c r="P16" s="38"/>
      <c r="Q16" s="38"/>
      <c r="R16" s="38"/>
    </row>
    <row r="17" spans="1:18" x14ac:dyDescent="0.3">
      <c r="A17" s="199" t="s">
        <v>334</v>
      </c>
      <c r="B17" s="307">
        <v>111755.54</v>
      </c>
      <c r="G17" s="38"/>
      <c r="K17" s="38"/>
      <c r="L17" s="38"/>
      <c r="M17" s="38"/>
      <c r="N17" s="38"/>
      <c r="O17" s="38"/>
      <c r="P17" s="38"/>
      <c r="Q17" s="38"/>
      <c r="R17" s="38"/>
    </row>
    <row r="18" spans="1:18" x14ac:dyDescent="0.3">
      <c r="G18" s="38"/>
      <c r="K18" s="38"/>
      <c r="L18" s="38"/>
      <c r="M18" s="38"/>
      <c r="N18" s="38"/>
      <c r="O18" s="38"/>
      <c r="P18" s="38"/>
      <c r="Q18" s="38"/>
      <c r="R18" s="38"/>
    </row>
    <row r="19" spans="1:18" x14ac:dyDescent="0.3">
      <c r="G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3">
      <c r="G20" s="38"/>
      <c r="K20" s="38"/>
      <c r="L20" s="38"/>
      <c r="M20" s="38"/>
      <c r="N20" s="38"/>
      <c r="O20" s="38"/>
      <c r="P20" s="38"/>
      <c r="Q20" s="38"/>
      <c r="R20" s="38"/>
    </row>
    <row r="21" spans="1:18" x14ac:dyDescent="0.3">
      <c r="G21" s="38"/>
      <c r="K21" s="38"/>
      <c r="L21" s="38"/>
      <c r="M21" s="38"/>
      <c r="N21" s="38"/>
      <c r="O21" s="38"/>
      <c r="P21" s="38"/>
      <c r="Q21" s="38"/>
      <c r="R21" s="38"/>
    </row>
    <row r="22" spans="1:18" x14ac:dyDescent="0.3">
      <c r="E22" s="55"/>
      <c r="F22" s="55"/>
      <c r="G22" s="55"/>
      <c r="K22" s="38"/>
      <c r="L22" s="38"/>
      <c r="M22" s="38"/>
      <c r="N22" s="38"/>
      <c r="O22" s="38"/>
      <c r="P22" s="38"/>
      <c r="Q22" s="38"/>
      <c r="R22" s="38"/>
    </row>
    <row r="23" spans="1:18" x14ac:dyDescent="0.3">
      <c r="D23" s="55"/>
      <c r="E23" s="55"/>
      <c r="F23" s="55"/>
      <c r="G23" s="55"/>
      <c r="H23" s="38"/>
      <c r="I23" s="38"/>
      <c r="K23" s="38"/>
      <c r="L23" s="38"/>
      <c r="M23" s="38"/>
      <c r="N23" s="38"/>
      <c r="O23" s="38"/>
      <c r="P23" s="38"/>
      <c r="Q23" s="38"/>
      <c r="R23" s="38"/>
    </row>
    <row r="24" spans="1:18" x14ac:dyDescent="0.3">
      <c r="D24" s="55"/>
      <c r="E24" s="55"/>
      <c r="F24" s="55"/>
      <c r="G24" s="55"/>
      <c r="H24" s="38"/>
      <c r="I24" s="38"/>
      <c r="K24" s="38"/>
      <c r="L24" s="38"/>
      <c r="M24" s="38"/>
      <c r="N24" s="38"/>
      <c r="O24" s="38"/>
      <c r="P24" s="38"/>
      <c r="Q24" s="38"/>
      <c r="R24" s="38"/>
    </row>
    <row r="25" spans="1:18" x14ac:dyDescent="0.3">
      <c r="D25" s="55"/>
      <c r="E25" s="55"/>
      <c r="F25" s="55"/>
      <c r="G25" s="55"/>
      <c r="H25" s="38"/>
      <c r="I25" s="38"/>
      <c r="K25" s="38"/>
      <c r="L25" s="38"/>
      <c r="M25" s="38"/>
      <c r="N25" s="38"/>
      <c r="O25" s="38"/>
      <c r="P25" s="38"/>
      <c r="Q25" s="38"/>
      <c r="R25" s="38"/>
    </row>
    <row r="26" spans="1:18" x14ac:dyDescent="0.3">
      <c r="D26" s="55"/>
      <c r="E26" s="55"/>
      <c r="F26" s="55"/>
      <c r="G26" s="55"/>
      <c r="H26" s="38"/>
      <c r="I26" s="38"/>
      <c r="K26" s="38"/>
      <c r="L26" s="38"/>
      <c r="M26" s="38"/>
      <c r="N26" s="38"/>
      <c r="O26" s="38"/>
      <c r="P26" s="38"/>
      <c r="Q26" s="38"/>
      <c r="R26" s="38"/>
    </row>
    <row r="27" spans="1:18" x14ac:dyDescent="0.3">
      <c r="D27" s="55"/>
      <c r="E27" s="55"/>
      <c r="F27" s="55"/>
      <c r="G27" s="55"/>
      <c r="H27" s="38"/>
      <c r="I27" s="38"/>
      <c r="K27" s="38"/>
      <c r="L27" s="38"/>
      <c r="M27" s="38"/>
      <c r="N27" s="38"/>
      <c r="O27" s="38"/>
      <c r="P27" s="38"/>
      <c r="Q27" s="38"/>
      <c r="R27" s="38"/>
    </row>
    <row r="28" spans="1:18" x14ac:dyDescent="0.3">
      <c r="D28" s="55"/>
      <c r="E28" s="55"/>
      <c r="F28" s="55"/>
      <c r="G28" s="55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18" x14ac:dyDescent="0.3">
      <c r="D29" s="55"/>
      <c r="E29" s="55"/>
      <c r="F29" s="55"/>
      <c r="G29" s="55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 x14ac:dyDescent="0.3">
      <c r="A30" s="38"/>
      <c r="B30" s="38"/>
      <c r="C30" s="38"/>
      <c r="D30" s="55"/>
      <c r="E30" s="55"/>
      <c r="F30" s="55"/>
      <c r="G30" s="55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 x14ac:dyDescent="0.3">
      <c r="A31" s="38"/>
      <c r="B31" s="38"/>
      <c r="C31" s="38"/>
      <c r="D31" s="55"/>
      <c r="E31" s="55"/>
      <c r="F31" s="55"/>
      <c r="G31" s="55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x14ac:dyDescent="0.3">
      <c r="A32" s="38"/>
      <c r="B32" s="38"/>
      <c r="C32" s="38"/>
      <c r="D32" s="55"/>
      <c r="E32" s="55"/>
      <c r="F32" s="55"/>
      <c r="G32" s="55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:18" x14ac:dyDescent="0.3">
      <c r="A33" s="38"/>
      <c r="B33" s="38"/>
      <c r="C33" s="38"/>
      <c r="D33" s="55"/>
      <c r="E33" s="55"/>
      <c r="F33" s="55"/>
      <c r="G33" s="55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 x14ac:dyDescent="0.3">
      <c r="D34" s="55"/>
      <c r="E34" s="55"/>
      <c r="F34" s="55"/>
      <c r="G34" s="5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x14ac:dyDescent="0.3">
      <c r="D35" s="55"/>
      <c r="E35" s="55"/>
      <c r="F35" s="55"/>
      <c r="G35" s="55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1:18" x14ac:dyDescent="0.3">
      <c r="D36" s="55"/>
      <c r="E36" s="55"/>
      <c r="F36" s="55"/>
      <c r="G36" s="55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 spans="1:18" x14ac:dyDescent="0.3">
      <c r="D37" s="55"/>
      <c r="E37" s="55"/>
      <c r="F37" s="55"/>
      <c r="G37" s="55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1:18" x14ac:dyDescent="0.3">
      <c r="D38" s="55"/>
      <c r="E38" s="55"/>
      <c r="F38" s="55"/>
      <c r="G38" s="55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 spans="1:18" x14ac:dyDescent="0.3">
      <c r="D39" s="55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 spans="1:18" x14ac:dyDescent="0.3">
      <c r="J40" s="38"/>
      <c r="K40" s="38"/>
      <c r="L40" s="38"/>
      <c r="M40" s="38"/>
      <c r="N40" s="38"/>
      <c r="O40" s="38"/>
      <c r="P40" s="38"/>
      <c r="Q40" s="38"/>
      <c r="R40" s="38"/>
    </row>
    <row r="41" spans="1:18" x14ac:dyDescent="0.3">
      <c r="E41" s="38"/>
      <c r="F41" s="38"/>
      <c r="J41" s="38"/>
      <c r="K41" s="38"/>
      <c r="L41" s="38"/>
      <c r="M41" s="38"/>
      <c r="N41" s="38"/>
      <c r="O41" s="38"/>
      <c r="P41" s="38"/>
      <c r="Q41" s="38"/>
      <c r="R41" s="38"/>
    </row>
    <row r="42" spans="1:18" x14ac:dyDescent="0.3">
      <c r="D42" s="38"/>
      <c r="E42" s="38"/>
      <c r="F42" s="38"/>
      <c r="J42" s="38"/>
      <c r="K42" s="38"/>
      <c r="L42" s="38"/>
      <c r="M42" s="38"/>
      <c r="N42" s="38"/>
      <c r="O42" s="38"/>
      <c r="P42" s="38"/>
      <c r="Q42" s="38"/>
      <c r="R42" s="38"/>
    </row>
    <row r="43" spans="1:18" x14ac:dyDescent="0.3">
      <c r="D43" s="38"/>
      <c r="E43" s="38"/>
      <c r="F43" s="38"/>
      <c r="J43" s="38"/>
      <c r="K43" s="38"/>
      <c r="L43" s="38"/>
      <c r="M43" s="38"/>
      <c r="N43" s="38"/>
      <c r="O43" s="38"/>
      <c r="P43" s="38"/>
      <c r="Q43" s="38"/>
      <c r="R43" s="38"/>
    </row>
    <row r="44" spans="1:18" x14ac:dyDescent="0.3">
      <c r="D44" s="38"/>
      <c r="E44" s="38"/>
      <c r="F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 x14ac:dyDescent="0.3">
      <c r="D45" s="38"/>
    </row>
    <row r="96" spans="20:20" x14ac:dyDescent="0.3">
      <c r="T96" s="38"/>
    </row>
  </sheetData>
  <mergeCells count="1">
    <mergeCell ref="F9:H14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topLeftCell="A4" workbookViewId="0">
      <selection activeCell="D43" sqref="D43"/>
    </sheetView>
  </sheetViews>
  <sheetFormatPr baseColWidth="10" defaultRowHeight="14.4" x14ac:dyDescent="0.3"/>
  <cols>
    <col min="1" max="1" width="35.77734375" style="207" bestFit="1" customWidth="1"/>
    <col min="2" max="2" width="10.21875" style="207" bestFit="1" customWidth="1"/>
    <col min="3" max="3" width="5.77734375" style="207" customWidth="1"/>
    <col min="4" max="4" width="26.77734375" style="207" bestFit="1" customWidth="1"/>
  </cols>
  <sheetData>
    <row r="1" spans="1:2" x14ac:dyDescent="0.3">
      <c r="A1" s="40" t="s">
        <v>142</v>
      </c>
      <c r="B1" s="161">
        <f>'Tempo-Banco'!G49</f>
        <v>7709.75</v>
      </c>
    </row>
    <row r="2" spans="1:2" x14ac:dyDescent="0.3">
      <c r="A2" s="40" t="s">
        <v>335</v>
      </c>
      <c r="B2" s="161">
        <f>'Tempo-Banco'!G50</f>
        <v>9018.57</v>
      </c>
    </row>
    <row r="3" spans="1:2" x14ac:dyDescent="0.3">
      <c r="A3" s="2" t="s">
        <v>336</v>
      </c>
      <c r="B3" s="39">
        <f>B2/151.67</f>
        <v>59.461792048526412</v>
      </c>
    </row>
    <row r="4" spans="1:2" x14ac:dyDescent="0.3">
      <c r="A4" s="40" t="s">
        <v>337</v>
      </c>
      <c r="B4" s="161">
        <f>B2-B1</f>
        <v>1308.8199999999997</v>
      </c>
    </row>
    <row r="5" spans="1:2" x14ac:dyDescent="0.3">
      <c r="A5" s="40" t="s">
        <v>204</v>
      </c>
      <c r="B5" s="161">
        <f>'Tempo-Banco'!G66</f>
        <v>142063.75</v>
      </c>
    </row>
    <row r="6" spans="1:2" x14ac:dyDescent="0.3">
      <c r="A6" s="40" t="s">
        <v>338</v>
      </c>
      <c r="B6" s="161">
        <f>'Tempo-Banco'!G40</f>
        <v>47381.73</v>
      </c>
    </row>
    <row r="7" spans="1:2" x14ac:dyDescent="0.3">
      <c r="A7" s="40" t="s">
        <v>339</v>
      </c>
      <c r="B7" s="161">
        <f>'Tempo-Banco'!F26</f>
        <v>0</v>
      </c>
    </row>
    <row r="8" spans="1:2" x14ac:dyDescent="0.3">
      <c r="A8" s="40" t="s">
        <v>340</v>
      </c>
      <c r="B8" s="161">
        <f>'Tempo-Banco'!F28</f>
        <v>0</v>
      </c>
    </row>
    <row r="9" spans="1:2" x14ac:dyDescent="0.3">
      <c r="A9" s="40" t="s">
        <v>341</v>
      </c>
      <c r="B9" s="161">
        <f>'Tempo-Banco'!F21</f>
        <v>0</v>
      </c>
    </row>
    <row r="10" spans="1:2" x14ac:dyDescent="0.3">
      <c r="A10" s="40" t="s">
        <v>215</v>
      </c>
      <c r="B10" s="161">
        <f>'Tempo-Banco'!F20</f>
        <v>0</v>
      </c>
    </row>
    <row r="11" spans="1:2" x14ac:dyDescent="0.3">
      <c r="A11" s="40" t="s">
        <v>342</v>
      </c>
      <c r="B11" s="161">
        <f>'Tempo-Banco'!F23</f>
        <v>0</v>
      </c>
    </row>
    <row r="12" spans="1:2" x14ac:dyDescent="0.3">
      <c r="A12" s="40" t="s">
        <v>343</v>
      </c>
      <c r="B12" s="161">
        <f>'Tempo-Banco'!F12</f>
        <v>0</v>
      </c>
    </row>
    <row r="13" spans="1:2" x14ac:dyDescent="0.3">
      <c r="A13" s="40" t="s">
        <v>344</v>
      </c>
      <c r="B13" s="161">
        <f>'Tempo-Banco'!F13</f>
        <v>0</v>
      </c>
    </row>
    <row r="14" spans="1:2" x14ac:dyDescent="0.3">
      <c r="A14" s="40" t="s">
        <v>345</v>
      </c>
      <c r="B14" s="161">
        <v>0</v>
      </c>
    </row>
    <row r="15" spans="1:2" x14ac:dyDescent="0.3">
      <c r="A15" s="40" t="s">
        <v>346</v>
      </c>
      <c r="B15" s="161">
        <f>(B12+B13+B14)/B1</f>
        <v>0</v>
      </c>
    </row>
    <row r="16" spans="1:2" x14ac:dyDescent="0.3">
      <c r="A16" s="40" t="s">
        <v>347</v>
      </c>
      <c r="B16" s="161">
        <v>0</v>
      </c>
    </row>
    <row r="17" spans="1:2" x14ac:dyDescent="0.3">
      <c r="A17" s="40" t="s">
        <v>348</v>
      </c>
      <c r="B17" s="161">
        <f>'Tempo-Banco'!F24</f>
        <v>0</v>
      </c>
    </row>
    <row r="18" spans="1:2" x14ac:dyDescent="0.3">
      <c r="A18" s="40" t="s">
        <v>349</v>
      </c>
      <c r="B18" s="161">
        <f>'Tempo-Banco'!F25</f>
        <v>0</v>
      </c>
    </row>
    <row r="19" spans="1:2" x14ac:dyDescent="0.3">
      <c r="A19" s="40" t="s">
        <v>350</v>
      </c>
      <c r="B19" s="161">
        <f>'Tempo-Banco'!F18</f>
        <v>0</v>
      </c>
    </row>
    <row r="20" spans="1:2" x14ac:dyDescent="0.3">
      <c r="A20" s="41"/>
      <c r="B20" s="42"/>
    </row>
    <row r="21" spans="1:2" x14ac:dyDescent="0.3">
      <c r="A21" s="43" t="s">
        <v>351</v>
      </c>
      <c r="B21" s="44">
        <f>'Tempo-Banco'!F15</f>
        <v>0</v>
      </c>
    </row>
    <row r="22" spans="1:2" x14ac:dyDescent="0.3">
      <c r="A22" s="43" t="s">
        <v>352</v>
      </c>
      <c r="B22" s="44">
        <f>'Tempo-Banco'!F31</f>
        <v>0</v>
      </c>
    </row>
    <row r="23" spans="1:2" x14ac:dyDescent="0.3">
      <c r="A23" s="43" t="s">
        <v>353</v>
      </c>
      <c r="B23" s="44">
        <f>'Tempo-Banco'!F17</f>
        <v>0</v>
      </c>
    </row>
    <row r="24" spans="1:2" x14ac:dyDescent="0.3">
      <c r="A24" s="43" t="s">
        <v>354</v>
      </c>
      <c r="B24" s="44">
        <f>'Tempo-Banco'!F16</f>
        <v>0</v>
      </c>
    </row>
    <row r="25" spans="1:2" x14ac:dyDescent="0.3">
      <c r="A25" s="43" t="s">
        <v>355</v>
      </c>
      <c r="B25" s="44">
        <f>'Tempo-Banco'!F30</f>
        <v>0</v>
      </c>
    </row>
    <row r="26" spans="1:2" x14ac:dyDescent="0.3">
      <c r="A26" s="43" t="s">
        <v>356</v>
      </c>
      <c r="B26" s="93"/>
    </row>
    <row r="27" spans="1:2" x14ac:dyDescent="0.3">
      <c r="A27" s="43" t="s">
        <v>357</v>
      </c>
      <c r="B27" s="44">
        <f>'Tempo-Banco'!F14</f>
        <v>0</v>
      </c>
    </row>
    <row r="28" spans="1:2" x14ac:dyDescent="0.3">
      <c r="A28" s="45"/>
      <c r="B28" s="46"/>
    </row>
    <row r="29" spans="1:2" x14ac:dyDescent="0.3">
      <c r="A29" s="47" t="s">
        <v>358</v>
      </c>
      <c r="B29" s="161">
        <f>B2</f>
        <v>9018.57</v>
      </c>
    </row>
    <row r="30" spans="1:2" x14ac:dyDescent="0.3">
      <c r="A30" s="47" t="s">
        <v>57</v>
      </c>
      <c r="B30" s="161">
        <f>'Tempo-Banco'!C36</f>
        <v>8969.57</v>
      </c>
    </row>
    <row r="31" spans="1:2" x14ac:dyDescent="0.3">
      <c r="A31" s="49" t="s">
        <v>359</v>
      </c>
      <c r="B31" s="48">
        <f>B29-B30</f>
        <v>49</v>
      </c>
    </row>
    <row r="32" spans="1:2" x14ac:dyDescent="0.3">
      <c r="A32" s="47" t="s">
        <v>360</v>
      </c>
      <c r="B32" s="161">
        <f>B9</f>
        <v>0</v>
      </c>
    </row>
    <row r="33" spans="1:2" x14ac:dyDescent="0.3">
      <c r="A33" s="47" t="s">
        <v>361</v>
      </c>
      <c r="B33" s="161">
        <f>B11</f>
        <v>0</v>
      </c>
    </row>
    <row r="34" spans="1:2" x14ac:dyDescent="0.3">
      <c r="A34" s="47" t="s">
        <v>362</v>
      </c>
      <c r="B34" s="161">
        <f>B12+B13</f>
        <v>0</v>
      </c>
    </row>
    <row r="35" spans="1:2" x14ac:dyDescent="0.3">
      <c r="A35" s="47" t="s">
        <v>363</v>
      </c>
      <c r="B35" s="161">
        <v>0</v>
      </c>
    </row>
    <row r="36" spans="1:2" x14ac:dyDescent="0.3">
      <c r="A36" s="47" t="s">
        <v>364</v>
      </c>
      <c r="B36" s="161">
        <v>0</v>
      </c>
    </row>
    <row r="37" spans="1:2" x14ac:dyDescent="0.3">
      <c r="A37" s="47" t="str">
        <f>A16</f>
        <v>Hrs Fériées non fact</v>
      </c>
      <c r="B37" s="161">
        <f>B16</f>
        <v>0</v>
      </c>
    </row>
    <row r="38" spans="1:2" x14ac:dyDescent="0.3">
      <c r="A38" s="49" t="s">
        <v>365</v>
      </c>
      <c r="B38" s="48">
        <v>0</v>
      </c>
    </row>
    <row r="39" spans="1:2" x14ac:dyDescent="0.3">
      <c r="A39" s="47" t="s">
        <v>366</v>
      </c>
      <c r="B39" s="50">
        <f>SUM(B32:B38)-B31</f>
        <v>-49</v>
      </c>
    </row>
    <row r="40" spans="1:2" x14ac:dyDescent="0.3">
      <c r="A40" s="47" t="s">
        <v>367</v>
      </c>
      <c r="B40" s="40">
        <f>'Tempo-Banco'!F19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Etienne GINGUENEAU</cp:lastModifiedBy>
  <dcterms:created xsi:type="dcterms:W3CDTF">2019-10-09T09:18:44Z</dcterms:created>
  <dcterms:modified xsi:type="dcterms:W3CDTF">2024-06-07T10:03:40Z</dcterms:modified>
</cp:coreProperties>
</file>