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13_ncr:1_{4B38B2BE-2223-433B-A529-3B12498C0AB7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  <sheet name="Sheet7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8" l="1"/>
  <c r="O22" i="8"/>
  <c r="F10" i="8"/>
  <c r="F9" i="8"/>
  <c r="F8" i="8"/>
  <c r="F7" i="8"/>
  <c r="F6" i="8"/>
  <c r="O3" i="8"/>
  <c r="I3" i="8"/>
  <c r="C32" i="8"/>
  <c r="AM21" i="8"/>
  <c r="AM5" i="8"/>
  <c r="AM20" i="8" s="1"/>
  <c r="AM22" i="8" s="1"/>
  <c r="AM23" i="8" s="1"/>
  <c r="AG9" i="8" s="1"/>
  <c r="AG5" i="8" s="1"/>
  <c r="AG20" i="8" s="1"/>
  <c r="AG22" i="8" s="1"/>
  <c r="AG23" i="8" s="1"/>
  <c r="AD8" i="8" s="1"/>
  <c r="AD5" i="8" s="1"/>
  <c r="AD20" i="8" s="1"/>
  <c r="AD22" i="8" s="1"/>
  <c r="AD23" i="8" s="1"/>
  <c r="U18" i="8" s="1"/>
  <c r="U5" i="8" s="1"/>
  <c r="U20" i="8" s="1"/>
  <c r="U22" i="8" s="1"/>
  <c r="U23" i="8" s="1"/>
  <c r="AJ5" i="8"/>
  <c r="AJ20" i="8" s="1"/>
  <c r="AJ22" i="8" s="1"/>
  <c r="AJ23" i="8" s="1"/>
  <c r="AA6" i="8" s="1"/>
  <c r="AA5" i="8" s="1"/>
  <c r="AA20" i="8" s="1"/>
  <c r="AA22" i="8" s="1"/>
  <c r="AA23" i="8" s="1"/>
  <c r="X5" i="8"/>
  <c r="X20" i="8" s="1"/>
  <c r="X22" i="8" s="1"/>
  <c r="X23" i="8" s="1"/>
  <c r="R5" i="8"/>
  <c r="R20" i="8" s="1"/>
  <c r="O5" i="8"/>
  <c r="O20" i="8" s="1"/>
  <c r="AM3" i="8"/>
  <c r="AJ3" i="8"/>
  <c r="AG3" i="8"/>
  <c r="AG21" i="8" s="1"/>
  <c r="AD3" i="8"/>
  <c r="AA3" i="8"/>
  <c r="X3" i="8"/>
  <c r="U3" i="8"/>
  <c r="R3" i="8"/>
  <c r="R21" i="8" s="1"/>
  <c r="L3" i="8"/>
  <c r="L21" i="8" s="1"/>
  <c r="F3" i="8"/>
  <c r="C32" i="7"/>
  <c r="F9" i="7"/>
  <c r="AG3" i="7"/>
  <c r="X3" i="7"/>
  <c r="AG5" i="7"/>
  <c r="AG20" i="7" s="1"/>
  <c r="AJ5" i="7"/>
  <c r="AJ20" i="7" s="1"/>
  <c r="U5" i="7"/>
  <c r="U20" i="7" s="1"/>
  <c r="U22" i="7" s="1"/>
  <c r="U23" i="7" s="1"/>
  <c r="O5" i="7"/>
  <c r="O20" i="7" s="1"/>
  <c r="L5" i="7"/>
  <c r="L20" i="7" s="1"/>
  <c r="L22" i="7" s="1"/>
  <c r="L23" i="7" s="1"/>
  <c r="AJ3" i="7"/>
  <c r="AJ21" i="7" s="1"/>
  <c r="AD3" i="7"/>
  <c r="AD21" i="7" s="1"/>
  <c r="AA3" i="7"/>
  <c r="U3" i="7"/>
  <c r="R3" i="7"/>
  <c r="O3" i="7"/>
  <c r="O21" i="7" s="1"/>
  <c r="L3" i="7"/>
  <c r="I3" i="7"/>
  <c r="I21" i="7" s="1"/>
  <c r="F3" i="7"/>
  <c r="AD5" i="6"/>
  <c r="AD20" i="6" s="1"/>
  <c r="U5" i="6"/>
  <c r="U20" i="6" s="1"/>
  <c r="O5" i="6"/>
  <c r="O20" i="6" s="1"/>
  <c r="L5" i="6"/>
  <c r="L20" i="6" s="1"/>
  <c r="L22" i="6" s="1"/>
  <c r="L23" i="6" s="1"/>
  <c r="AD3" i="6"/>
  <c r="AD21" i="6" s="1"/>
  <c r="AA3" i="6"/>
  <c r="AA21" i="6" s="1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O23" i="8" l="1"/>
  <c r="I6" i="8" s="1"/>
  <c r="I5" i="8" s="1"/>
  <c r="I20" i="8" s="1"/>
  <c r="I22" i="8" s="1"/>
  <c r="I23" i="8" s="1"/>
  <c r="R22" i="8"/>
  <c r="R23" i="8" s="1"/>
  <c r="L8" i="8" s="1"/>
  <c r="F8" i="7"/>
  <c r="AG22" i="7"/>
  <c r="AG23" i="7" s="1"/>
  <c r="X6" i="7" s="1"/>
  <c r="X5" i="7" s="1"/>
  <c r="X20" i="7" s="1"/>
  <c r="X22" i="7" s="1"/>
  <c r="X23" i="7" s="1"/>
  <c r="I9" i="7"/>
  <c r="AJ22" i="7"/>
  <c r="AJ23" i="7" s="1"/>
  <c r="AD9" i="7" s="1"/>
  <c r="AD5" i="7" s="1"/>
  <c r="AD20" i="7" s="1"/>
  <c r="AD22" i="7" s="1"/>
  <c r="AD23" i="7" s="1"/>
  <c r="AA8" i="7" s="1"/>
  <c r="AA5" i="7" s="1"/>
  <c r="AA20" i="7" s="1"/>
  <c r="AA22" i="7" s="1"/>
  <c r="AA23" i="7" s="1"/>
  <c r="R18" i="7" s="1"/>
  <c r="R5" i="7" s="1"/>
  <c r="R20" i="7" s="1"/>
  <c r="R22" i="7" s="1"/>
  <c r="R23" i="7" s="1"/>
  <c r="F7" i="7" s="1"/>
  <c r="O22" i="7"/>
  <c r="O23" i="7" s="1"/>
  <c r="I8" i="7" s="1"/>
  <c r="AD22" i="6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F7" i="6" s="1"/>
  <c r="I9" i="6"/>
  <c r="O22" i="6"/>
  <c r="O23" i="6" s="1"/>
  <c r="I8" i="6" s="1"/>
  <c r="I5" i="6" s="1"/>
  <c r="I20" i="6" s="1"/>
  <c r="I22" i="6" s="1"/>
  <c r="I23" i="6" s="1"/>
  <c r="F6" i="6" s="1"/>
  <c r="U22" i="6"/>
  <c r="U23" i="6" s="1"/>
  <c r="F8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L5" i="8" l="1"/>
  <c r="L20" i="8" s="1"/>
  <c r="L22" i="8" s="1"/>
  <c r="L23" i="8" s="1"/>
  <c r="F5" i="8" s="1"/>
  <c r="F20" i="8" s="1"/>
  <c r="F22" i="8" s="1"/>
  <c r="F23" i="8" s="1"/>
  <c r="C8" i="8" s="1"/>
  <c r="C5" i="8" s="1"/>
  <c r="C20" i="8" s="1"/>
  <c r="C22" i="8" s="1"/>
  <c r="C29" i="8" s="1"/>
  <c r="I5" i="7"/>
  <c r="I20" i="7" s="1"/>
  <c r="I22" i="7" s="1"/>
  <c r="I23" i="7" s="1"/>
  <c r="F6" i="7" s="1"/>
  <c r="F5" i="7" s="1"/>
  <c r="F20" i="7" s="1"/>
  <c r="F22" i="7" s="1"/>
  <c r="F23" i="7" s="1"/>
  <c r="C8" i="7" s="1"/>
  <c r="C5" i="7" s="1"/>
  <c r="C20" i="7" s="1"/>
  <c r="C22" i="7" s="1"/>
  <c r="C29" i="7" s="1"/>
  <c r="F5" i="6"/>
  <c r="F20" i="6" s="1"/>
  <c r="F22" i="6" s="1"/>
  <c r="F23" i="6" s="1"/>
  <c r="C8" i="6" s="1"/>
  <c r="C5" i="6" s="1"/>
  <c r="C20" i="6" s="1"/>
  <c r="C22" i="6" s="1"/>
  <c r="C23" i="6" s="1"/>
  <c r="C28" i="6" s="1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C23" i="8" l="1"/>
  <c r="C28" i="8" s="1"/>
  <c r="C30" i="8" s="1"/>
  <c r="C23" i="7"/>
  <c r="C28" i="7" s="1"/>
  <c r="C30" i="7"/>
  <c r="C29" i="6"/>
  <c r="C30" i="6" s="1"/>
  <c r="F5" i="4"/>
  <c r="F5" i="3"/>
  <c r="F20" i="3" s="1"/>
  <c r="F22" i="3" s="1"/>
  <c r="F23" i="3" s="1"/>
  <c r="X20" i="2"/>
  <c r="X22" i="2" s="1"/>
  <c r="X23" i="2" s="1"/>
  <c r="F20" i="4" l="1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3" i="4" l="1"/>
  <c r="C28" i="4" s="1"/>
  <c r="I9" i="2"/>
  <c r="I5" i="2" s="1"/>
  <c r="I20" i="2" s="1"/>
  <c r="I22" i="2" s="1"/>
  <c r="I23" i="2" s="1"/>
  <c r="C30" i="4" l="1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23" i="3" l="1"/>
  <c r="C28" i="3" s="1"/>
  <c r="C29" i="3"/>
  <c r="C30" i="3" l="1"/>
</calcChain>
</file>

<file path=xl/sharedStrings.xml><?xml version="1.0" encoding="utf-8"?>
<sst xmlns="http://schemas.openxmlformats.org/spreadsheetml/2006/main" count="934" uniqueCount="98">
  <si>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</si>
  <si>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</si>
  <si>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</si>
  <si>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</si>
  <si>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</si>
  <si>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</si>
  <si>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</si>
  <si>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</si>
  <si>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</si>
  <si>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</si>
  <si>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</si>
  <si>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</si>
  <si>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</si>
  <si>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</si>
  <si>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</si>
  <si>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</si>
  <si>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</si>
  <si>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</si>
  <si>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</si>
  <si>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</si>
  <si>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</si>
  <si>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</si>
  <si>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</si>
  <si>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</si>
  <si>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</si>
  <si>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</si>
  <si>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</si>
  <si>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</si>
  <si>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</si>
  <si>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</si>
  <si>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</si>
  <si>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</si>
  <si>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</si>
  <si>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</si>
  <si>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</si>
  <si>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</si>
  <si>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</si>
  <si>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</si>
  <si>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</si>
  <si>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</si>
  <si>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</si>
  <si>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</si>
  <si>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</si>
  <si>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</si>
  <si>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</si>
  <si>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</si>
  <si>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</si>
  <si>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</si>
  <si>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</si>
  <si>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</si>
  <si>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</si>
  <si>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</si>
  <si>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</si>
  <si>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</si>
  <si>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</si>
  <si>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</si>
  <si>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</si>
  <si>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</si>
  <si>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</si>
  <si>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</si>
  <si>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</si>
  <si>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</si>
  <si>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</si>
  <si>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</si>
  <si>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</si>
  <si>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</si>
  <si>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</si>
  <si>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</si>
  <si>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</si>
  <si>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</si>
  <si>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</si>
  <si>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</si>
  <si>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</si>
  <si>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</si>
  <si>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</si>
  <si>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</si>
  <si>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</si>
  <si>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</si>
  <si>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</si>
  <si>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</si>
  <si>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</si>
  <si>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</si>
  <si>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</si>
  <si>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</si>
  <si>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</si>
  <si>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</si>
  <si>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</si>
  <si>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</si>
  <si>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</si>
  <si>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</si>
  <si>
    <t>FPGA_VCCAUX</t>
  </si>
  <si>
    <t>FPGA_VCCINT</t>
  </si>
  <si>
    <t>1V2_FPGA</t>
  </si>
  <si>
    <t>3V3_FPGA</t>
  </si>
  <si>
    <t>LDO - TPS51200</t>
  </si>
  <si>
    <t>PFPGA (W)</t>
  </si>
  <si>
    <t>6V_N</t>
  </si>
  <si>
    <t>LDO - TPS7A33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</si>
</sst>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1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8" borderId="7" xfId="0" applyFont="1" applyFill="1" applyBorder="1"/>
    <xf numFmtId="2" fontId="3" fillId="8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EBFF"/>
      <color rgb="FFFFE1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4310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D33E3-A70E-494E-B3EA-E62AAA35E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559AB-A30E-4330-8A25-E188F2672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32D955-455E-4339-9990-E591AB1DDD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8D2465-B786-472F-BE74-4C044A279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2</xdr:rowOff>
    </xdr:from>
    <xdr:to>
      <xdr:col>9</xdr:col>
      <xdr:colOff>0</xdr:colOff>
      <xdr:row>35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82D42D-1D1C-4330-B26A-C24D9B267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2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2B7DF-4FE0-4481-A9B6-CE35C2A9E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23</xdr:row>
      <xdr:rowOff>200024</xdr:rowOff>
    </xdr:from>
    <xdr:to>
      <xdr:col>18</xdr:col>
      <xdr:colOff>4310</xdr:colOff>
      <xdr:row>35</xdr:row>
      <xdr:rowOff>2197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2A8E96-734E-4A3A-9239-61DF12CEB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30500" y="4800599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EEEFF8-97B0-4E6E-AFF9-4BF8FA5371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73725" y="4807928"/>
          <a:ext cx="2228850" cy="21929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710065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A2A12-EA36-48CE-A15E-AEFEB8BF8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312640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24</xdr:row>
      <xdr:rowOff>19051</xdr:rowOff>
    </xdr:from>
    <xdr:to>
      <xdr:col>33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357A3A-0FD6-7D39-4A0B-57BA0E276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146626" y="4819651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9A49D-51B0-4E80-98BC-C32DEBE2CE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7140647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24</xdr:row>
      <xdr:rowOff>0</xdr:rowOff>
    </xdr:from>
    <xdr:to>
      <xdr:col>18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0AD24-4FA6-4607-818F-F9E1B515F5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24</xdr:row>
      <xdr:rowOff>0</xdr:rowOff>
    </xdr:from>
    <xdr:to>
      <xdr:col>33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5832EC-E683-4A55-9535-B16A22234E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30076588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2</xdr:rowOff>
    </xdr:from>
    <xdr:to>
      <xdr:col>12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145E67-A407-4DDB-8E5D-3C904F80EC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4840943"/>
          <a:ext cx="2218765" cy="221876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FF7B82-9E18-4B47-ABEC-C10C368955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4829736"/>
          <a:ext cx="2218764" cy="22299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200024</xdr:rowOff>
    </xdr:from>
    <xdr:to>
      <xdr:col>21</xdr:col>
      <xdr:colOff>4310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C60E7D-81F6-474E-B52B-D478B98459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4839259"/>
          <a:ext cx="2223074" cy="22204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7328</xdr:rowOff>
    </xdr:from>
    <xdr:to>
      <xdr:col>24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681292-31AE-45E1-9F31-1C761BE29D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21268765" y="4848269"/>
          <a:ext cx="2218764" cy="22114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710065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80AAD9-8AAA-4EB0-B364-511078A318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4197594" y="4840941"/>
          <a:ext cx="2225877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</xdr:colOff>
      <xdr:row>24</xdr:row>
      <xdr:rowOff>19052</xdr:rowOff>
    </xdr:from>
    <xdr:to>
      <xdr:col>36</xdr:col>
      <xdr:colOff>1</xdr:colOff>
      <xdr:row>35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7FDE1A-3705-4268-90EC-5037F074A8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3012530" y="4859993"/>
          <a:ext cx="2218765" cy="219971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3600084-DCE6-4001-BF75-31DC04789D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2366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7E44A5-529F-3CAD-28A5-F7719666D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32" t="s">
        <v>19</v>
      </c>
      <c r="D1" s="32"/>
      <c r="E1" s="32" t="s">
        <v>18</v>
      </c>
      <c r="F1" s="32"/>
      <c r="G1" s="32" t="s">
        <v>17</v>
      </c>
      <c r="H1" s="32"/>
      <c r="I1" s="32" t="s">
        <v>16</v>
      </c>
      <c r="J1" s="32"/>
      <c r="K1" s="32" t="s">
        <v>20</v>
      </c>
      <c r="L1" s="32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40" sqref="E40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3" t="s">
        <v>40</v>
      </c>
      <c r="C1" s="34"/>
      <c r="E1" s="33" t="s">
        <v>85</v>
      </c>
      <c r="F1" s="34"/>
      <c r="H1" s="33" t="s">
        <v>78</v>
      </c>
      <c r="I1" s="34"/>
      <c r="K1" s="33" t="s">
        <v>71</v>
      </c>
      <c r="L1" s="34"/>
      <c r="N1" s="33" t="s">
        <v>80</v>
      </c>
      <c r="O1" s="34"/>
      <c r="Q1" s="33" t="s">
        <v>79</v>
      </c>
      <c r="R1" s="34"/>
      <c r="T1" s="33" t="s">
        <v>80</v>
      </c>
      <c r="U1" s="34"/>
      <c r="W1" s="33" t="s">
        <v>70</v>
      </c>
      <c r="X1" s="34"/>
      <c r="Z1" s="33" t="s">
        <v>80</v>
      </c>
      <c r="AA1" s="34"/>
      <c r="AC1" s="33" t="s">
        <v>41</v>
      </c>
      <c r="AD1" s="34"/>
    </row>
    <row r="2" spans="2:30" x14ac:dyDescent="0.25">
      <c r="B2" s="35" t="s">
        <v>23</v>
      </c>
      <c r="C2" s="36"/>
      <c r="D2" s="10"/>
      <c r="E2" s="35" t="s">
        <v>77</v>
      </c>
      <c r="F2" s="36"/>
      <c r="G2" s="10"/>
      <c r="H2" s="35" t="s">
        <v>24</v>
      </c>
      <c r="I2" s="36"/>
      <c r="J2" s="10"/>
      <c r="K2" s="35" t="s">
        <v>25</v>
      </c>
      <c r="L2" s="36"/>
      <c r="M2" s="10"/>
      <c r="N2" s="35" t="s">
        <v>26</v>
      </c>
      <c r="O2" s="36"/>
      <c r="P2" s="10"/>
      <c r="Q2" s="35" t="s">
        <v>27</v>
      </c>
      <c r="R2" s="36"/>
      <c r="S2" s="10"/>
      <c r="T2" s="35" t="s">
        <v>28</v>
      </c>
      <c r="U2" s="36"/>
      <c r="V2" s="10"/>
      <c r="W2" s="35" t="s">
        <v>39</v>
      </c>
      <c r="X2" s="36"/>
      <c r="Y2" s="10"/>
      <c r="Z2" s="35" t="s">
        <v>29</v>
      </c>
      <c r="AA2" s="36"/>
      <c r="AB2" s="10"/>
      <c r="AC2" s="35" t="s">
        <v>30</v>
      </c>
      <c r="AD2" s="36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T2:U2"/>
    <mergeCell ref="Q2:R2"/>
    <mergeCell ref="N2:O2"/>
    <mergeCell ref="Z1:AA1"/>
    <mergeCell ref="AC1:AD1"/>
    <mergeCell ref="H2:I2"/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AC2:AD2"/>
    <mergeCell ref="Z2:AA2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I1" zoomScaleNormal="100" workbookViewId="0">
      <selection activeCell="C34" sqref="C34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33" t="s">
        <v>40</v>
      </c>
      <c r="C1" s="34"/>
      <c r="E1" s="33" t="s">
        <v>78</v>
      </c>
      <c r="F1" s="34"/>
      <c r="H1" s="33" t="s">
        <v>71</v>
      </c>
      <c r="I1" s="34"/>
      <c r="K1" s="33" t="s">
        <v>80</v>
      </c>
      <c r="L1" s="34"/>
      <c r="N1" s="33" t="s">
        <v>70</v>
      </c>
      <c r="O1" s="34"/>
      <c r="Q1" s="33" t="s">
        <v>80</v>
      </c>
      <c r="R1" s="34"/>
      <c r="T1" s="33" t="s">
        <v>70</v>
      </c>
      <c r="U1" s="34"/>
      <c r="W1" s="33" t="s">
        <v>80</v>
      </c>
      <c r="X1" s="34"/>
      <c r="Z1" s="33" t="s">
        <v>41</v>
      </c>
      <c r="AA1" s="34"/>
    </row>
    <row r="2" spans="2:27" x14ac:dyDescent="0.25">
      <c r="B2" s="35" t="s">
        <v>23</v>
      </c>
      <c r="C2" s="36"/>
      <c r="D2" s="10"/>
      <c r="E2" s="35" t="s">
        <v>24</v>
      </c>
      <c r="F2" s="36"/>
      <c r="G2" s="10"/>
      <c r="H2" s="35" t="s">
        <v>25</v>
      </c>
      <c r="I2" s="36"/>
      <c r="J2" s="10"/>
      <c r="K2" s="35" t="s">
        <v>26</v>
      </c>
      <c r="L2" s="36"/>
      <c r="M2" s="10"/>
      <c r="N2" s="35" t="s">
        <v>27</v>
      </c>
      <c r="O2" s="36"/>
      <c r="P2" s="10"/>
      <c r="Q2" s="35" t="s">
        <v>28</v>
      </c>
      <c r="R2" s="36"/>
      <c r="S2" s="10"/>
      <c r="T2" s="35" t="s">
        <v>39</v>
      </c>
      <c r="U2" s="36"/>
      <c r="V2" s="10"/>
      <c r="W2" s="35" t="s">
        <v>29</v>
      </c>
      <c r="X2" s="36"/>
      <c r="Y2" s="10"/>
      <c r="Z2" s="35" t="s">
        <v>30</v>
      </c>
      <c r="AA2" s="36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Q2:R2"/>
    <mergeCell ref="T2:U2"/>
    <mergeCell ref="W2:X2"/>
    <mergeCell ref="Z2:AA2"/>
    <mergeCell ref="Q1:R1"/>
    <mergeCell ref="T1:U1"/>
    <mergeCell ref="W1:X1"/>
    <mergeCell ref="Z1:AA1"/>
    <mergeCell ref="B2:C2"/>
    <mergeCell ref="E2:F2"/>
    <mergeCell ref="H2:I2"/>
    <mergeCell ref="K2:L2"/>
    <mergeCell ref="N2:O2"/>
    <mergeCell ref="B1:C1"/>
    <mergeCell ref="E1:F1"/>
    <mergeCell ref="H1:I1"/>
    <mergeCell ref="K1:L1"/>
    <mergeCell ref="N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topLeftCell="I1" zoomScale="85" zoomScaleNormal="85" workbookViewId="0">
      <selection activeCell="C37" sqref="C37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3" t="s">
        <v>40</v>
      </c>
      <c r="C1" s="34"/>
      <c r="E1" s="33" t="s">
        <v>85</v>
      </c>
      <c r="F1" s="34"/>
      <c r="H1" s="33" t="s">
        <v>80</v>
      </c>
      <c r="I1" s="34"/>
      <c r="K1" s="33" t="s">
        <v>71</v>
      </c>
      <c r="L1" s="34"/>
      <c r="N1" s="33" t="s">
        <v>80</v>
      </c>
      <c r="O1" s="34"/>
      <c r="Q1" s="33" t="s">
        <v>86</v>
      </c>
      <c r="R1" s="34"/>
      <c r="T1" s="33" t="s">
        <v>80</v>
      </c>
      <c r="U1" s="34"/>
      <c r="W1" s="33" t="s">
        <v>70</v>
      </c>
      <c r="X1" s="34"/>
      <c r="Z1" s="33" t="s">
        <v>80</v>
      </c>
      <c r="AA1" s="34"/>
      <c r="AC1" s="33" t="s">
        <v>41</v>
      </c>
      <c r="AD1" s="34"/>
    </row>
    <row r="2" spans="2:30" x14ac:dyDescent="0.25">
      <c r="B2" s="35" t="s">
        <v>23</v>
      </c>
      <c r="C2" s="36"/>
      <c r="D2" s="10"/>
      <c r="E2" s="35" t="s">
        <v>84</v>
      </c>
      <c r="F2" s="36"/>
      <c r="G2" s="10"/>
      <c r="H2" s="35" t="s">
        <v>83</v>
      </c>
      <c r="I2" s="36"/>
      <c r="J2" s="10"/>
      <c r="K2" s="35" t="s">
        <v>25</v>
      </c>
      <c r="L2" s="36"/>
      <c r="M2" s="10"/>
      <c r="N2" s="35" t="s">
        <v>26</v>
      </c>
      <c r="O2" s="36"/>
      <c r="P2" s="10"/>
      <c r="Q2" s="35" t="s">
        <v>27</v>
      </c>
      <c r="R2" s="36"/>
      <c r="S2" s="10"/>
      <c r="T2" s="35" t="s">
        <v>28</v>
      </c>
      <c r="U2" s="36"/>
      <c r="V2" s="10"/>
      <c r="W2" s="35" t="s">
        <v>39</v>
      </c>
      <c r="X2" s="36"/>
      <c r="Y2" s="10"/>
      <c r="Z2" s="35" t="s">
        <v>29</v>
      </c>
      <c r="AA2" s="36"/>
      <c r="AB2" s="10"/>
      <c r="AC2" s="35" t="s">
        <v>30</v>
      </c>
      <c r="AD2" s="36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B1:C1"/>
    <mergeCell ref="K1:L1"/>
    <mergeCell ref="N1:O1"/>
    <mergeCell ref="Q1:R1"/>
    <mergeCell ref="T1:U1"/>
    <mergeCell ref="B2:C2"/>
    <mergeCell ref="K2:L2"/>
    <mergeCell ref="N2:O2"/>
    <mergeCell ref="Q2:R2"/>
    <mergeCell ref="T2:U2"/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W2:X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zoomScaleNormal="100" workbookViewId="0">
      <selection activeCell="M29" sqref="M29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3" t="s">
        <v>40</v>
      </c>
      <c r="C1" s="34"/>
      <c r="E1" s="33" t="s">
        <v>87</v>
      </c>
      <c r="F1" s="34"/>
      <c r="H1" s="33" t="s">
        <v>80</v>
      </c>
      <c r="I1" s="34"/>
      <c r="K1" s="33" t="s">
        <v>71</v>
      </c>
      <c r="L1" s="34"/>
      <c r="N1" s="33" t="s">
        <v>80</v>
      </c>
      <c r="O1" s="34"/>
      <c r="Q1" s="33" t="s">
        <v>88</v>
      </c>
      <c r="R1" s="34"/>
      <c r="T1" s="33" t="s">
        <v>89</v>
      </c>
      <c r="U1" s="34"/>
      <c r="W1" s="33" t="s">
        <v>70</v>
      </c>
      <c r="X1" s="34"/>
      <c r="Z1" s="33" t="s">
        <v>80</v>
      </c>
      <c r="AA1" s="34"/>
      <c r="AC1" s="33" t="s">
        <v>41</v>
      </c>
      <c r="AD1" s="34"/>
    </row>
    <row r="2" spans="2:30" x14ac:dyDescent="0.25">
      <c r="B2" s="35" t="s">
        <v>23</v>
      </c>
      <c r="C2" s="36"/>
      <c r="D2" s="10"/>
      <c r="E2" s="35" t="s">
        <v>82</v>
      </c>
      <c r="F2" s="36"/>
      <c r="G2" s="10"/>
      <c r="H2" s="35" t="s">
        <v>83</v>
      </c>
      <c r="I2" s="36"/>
      <c r="J2" s="10"/>
      <c r="K2" s="35" t="s">
        <v>25</v>
      </c>
      <c r="L2" s="36"/>
      <c r="M2" s="10"/>
      <c r="N2" s="35" t="s">
        <v>26</v>
      </c>
      <c r="O2" s="36"/>
      <c r="P2" s="10"/>
      <c r="Q2" s="35" t="s">
        <v>27</v>
      </c>
      <c r="R2" s="36"/>
      <c r="S2" s="10"/>
      <c r="T2" s="35" t="s">
        <v>28</v>
      </c>
      <c r="U2" s="36"/>
      <c r="V2" s="10"/>
      <c r="W2" s="35" t="s">
        <v>39</v>
      </c>
      <c r="X2" s="36"/>
      <c r="Y2" s="10"/>
      <c r="Z2" s="35" t="s">
        <v>29</v>
      </c>
      <c r="AA2" s="36"/>
      <c r="AB2" s="10"/>
      <c r="AC2" s="35" t="s">
        <v>30</v>
      </c>
      <c r="AD2" s="36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W2:X2"/>
    <mergeCell ref="Z2:AA2"/>
    <mergeCell ref="AC2:AD2"/>
    <mergeCell ref="T1:U1"/>
    <mergeCell ref="W1:X1"/>
    <mergeCell ref="Z1:AA1"/>
    <mergeCell ref="AC1:A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86A7-5D6E-44BF-9E8E-B2B3990BB83D}">
  <dimension ref="B1:AJ44"/>
  <sheetViews>
    <sheetView topLeftCell="O1" zoomScale="85" zoomScaleNormal="85" workbookViewId="0">
      <selection activeCell="U38" sqref="A1:XFD1048576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3" t="s">
        <v>40</v>
      </c>
      <c r="C1" s="34"/>
      <c r="E1" s="33" t="s">
        <v>87</v>
      </c>
      <c r="F1" s="34"/>
      <c r="H1" s="33" t="s">
        <v>80</v>
      </c>
      <c r="I1" s="34"/>
      <c r="K1" s="33" t="s">
        <v>71</v>
      </c>
      <c r="L1" s="34"/>
      <c r="N1" s="33" t="s">
        <v>80</v>
      </c>
      <c r="O1" s="34"/>
      <c r="Q1" s="33" t="s">
        <v>88</v>
      </c>
      <c r="R1" s="34"/>
      <c r="T1" s="33" t="s">
        <v>89</v>
      </c>
      <c r="U1" s="34"/>
      <c r="W1" s="33" t="s">
        <v>88</v>
      </c>
      <c r="X1" s="34"/>
      <c r="Z1" s="33" t="s">
        <v>70</v>
      </c>
      <c r="AA1" s="34"/>
      <c r="AC1" s="33" t="s">
        <v>80</v>
      </c>
      <c r="AD1" s="34"/>
      <c r="AF1" s="33" t="s">
        <v>70</v>
      </c>
      <c r="AG1" s="34"/>
      <c r="AI1" s="33" t="s">
        <v>94</v>
      </c>
      <c r="AJ1" s="34"/>
    </row>
    <row r="2" spans="2:36" x14ac:dyDescent="0.25">
      <c r="B2" s="35" t="s">
        <v>23</v>
      </c>
      <c r="C2" s="36"/>
      <c r="D2" s="10"/>
      <c r="E2" s="35" t="s">
        <v>82</v>
      </c>
      <c r="F2" s="36"/>
      <c r="G2" s="10"/>
      <c r="H2" s="35" t="s">
        <v>83</v>
      </c>
      <c r="I2" s="36"/>
      <c r="J2" s="10"/>
      <c r="K2" s="35" t="s">
        <v>25</v>
      </c>
      <c r="L2" s="36"/>
      <c r="M2" s="10"/>
      <c r="N2" s="35" t="s">
        <v>26</v>
      </c>
      <c r="O2" s="36"/>
      <c r="P2" s="10"/>
      <c r="Q2" s="35" t="s">
        <v>27</v>
      </c>
      <c r="R2" s="36"/>
      <c r="S2" s="10"/>
      <c r="T2" s="35" t="s">
        <v>28</v>
      </c>
      <c r="U2" s="36"/>
      <c r="V2" s="10"/>
      <c r="W2" s="35" t="s">
        <v>93</v>
      </c>
      <c r="X2" s="36"/>
      <c r="Y2" s="10"/>
      <c r="Z2" s="35" t="s">
        <v>39</v>
      </c>
      <c r="AA2" s="36"/>
      <c r="AB2" s="10"/>
      <c r="AC2" s="35" t="s">
        <v>29</v>
      </c>
      <c r="AD2" s="36"/>
      <c r="AE2" s="10"/>
      <c r="AF2" s="35" t="s">
        <v>92</v>
      </c>
      <c r="AG2" s="36"/>
      <c r="AH2" s="10"/>
      <c r="AI2" s="35" t="s">
        <v>30</v>
      </c>
      <c r="AJ2" s="36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R4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SUM(C6:C19)</f>
        <v>766.89928168268261</v>
      </c>
      <c r="E5" s="17" t="s">
        <v>76</v>
      </c>
      <c r="F5" s="18">
        <f>SUM(F6:F19)</f>
        <v>2280.9583289884281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1188.2708021390376</v>
      </c>
      <c r="T5" s="17" t="s">
        <v>76</v>
      </c>
      <c r="U5" s="18">
        <f>SUM(U6:U19)</f>
        <v>386.66999999999996</v>
      </c>
      <c r="W5" s="17" t="s">
        <v>76</v>
      </c>
      <c r="X5" s="18">
        <f>SUM(X6:X18)</f>
        <v>1212.1212121212122</v>
      </c>
      <c r="Z5" s="17" t="s">
        <v>76</v>
      </c>
      <c r="AA5" s="18">
        <f>SUM(AA6:AA19)</f>
        <v>981.05</v>
      </c>
      <c r="AC5" s="17" t="s">
        <v>76</v>
      </c>
      <c r="AD5" s="18">
        <f>SUM(AD6:AD19)</f>
        <v>580.04999999999995</v>
      </c>
      <c r="AE5" s="13"/>
      <c r="AF5" s="17" t="s">
        <v>76</v>
      </c>
      <c r="AG5" s="18">
        <f>SUM(AG6:AG19)</f>
        <v>3000</v>
      </c>
      <c r="AH5" s="13"/>
      <c r="AI5" s="17" t="s">
        <v>76</v>
      </c>
      <c r="AJ5" s="18">
        <f>SUM(AJ6:AJ19)</f>
        <v>98.47</v>
      </c>
    </row>
    <row r="6" spans="2:36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92</v>
      </c>
      <c r="X6" s="18">
        <f>AG23/AG3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8</v>
      </c>
      <c r="E7" s="19" t="s">
        <v>27</v>
      </c>
      <c r="F7" s="18">
        <f>R23/R3</f>
        <v>702.74079696394699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/>
      <c r="X7" s="18"/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F23/F3</f>
        <v>663.06928168268257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/>
      <c r="X8" s="18"/>
      <c r="Z8" s="19" t="s">
        <v>29</v>
      </c>
      <c r="AA8" s="18">
        <f>AD23/AD3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 t="s">
        <v>72</v>
      </c>
      <c r="E9" s="19" t="s">
        <v>93</v>
      </c>
      <c r="F9" s="18">
        <f>X23/X3</f>
        <v>716.84587813620067</v>
      </c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/>
      <c r="AA9" s="18"/>
      <c r="AC9" s="19" t="s">
        <v>30</v>
      </c>
      <c r="AD9" s="18">
        <f>AJ23/AJ3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90</v>
      </c>
      <c r="R17" s="20">
        <v>250</v>
      </c>
      <c r="T17" s="19"/>
      <c r="U17" s="18"/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AA23/AA3</f>
        <v>629.5508021390375</v>
      </c>
      <c r="T18" s="19"/>
      <c r="U18" s="18"/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s="13" customFormat="1" x14ac:dyDescent="0.25">
      <c r="B20" s="21" t="s">
        <v>35</v>
      </c>
      <c r="C20" s="22">
        <f>C5*C4</f>
        <v>18405.582760384383</v>
      </c>
      <c r="E20" s="21" t="s">
        <v>35</v>
      </c>
      <c r="F20" s="22">
        <f>F5*F4</f>
        <v>13685.749973930568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3921.2936470588238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4000</v>
      </c>
      <c r="Z20" s="21" t="s">
        <v>35</v>
      </c>
      <c r="AA20" s="22">
        <f>AA5*AA4</f>
        <v>1765.8899999999999</v>
      </c>
      <c r="AC20" s="21" t="s">
        <v>35</v>
      </c>
      <c r="AD20" s="22">
        <f>AD5*AD4</f>
        <v>870.07499999999993</v>
      </c>
      <c r="AF20" s="21" t="s">
        <v>35</v>
      </c>
      <c r="AG20" s="22">
        <f>AG5*AG4</f>
        <v>3600</v>
      </c>
      <c r="AI20" s="21" t="s">
        <v>35</v>
      </c>
      <c r="AJ20" s="22">
        <f>AJ5*AJ4</f>
        <v>73.852499999999992</v>
      </c>
    </row>
    <row r="21" spans="2:36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0.93</v>
      </c>
      <c r="Z21" s="23" t="s">
        <v>38</v>
      </c>
      <c r="AA21" s="22">
        <v>0.85</v>
      </c>
      <c r="AC21" s="23" t="s">
        <v>38</v>
      </c>
      <c r="AD21" s="22">
        <f>AD4/AD3</f>
        <v>0.83333333333333326</v>
      </c>
      <c r="AF21" s="23" t="s">
        <v>38</v>
      </c>
      <c r="AG21" s="22">
        <v>0.9</v>
      </c>
      <c r="AI21" s="23" t="s">
        <v>38</v>
      </c>
      <c r="AJ21" s="22">
        <f>AJ4/AJ3</f>
        <v>0.5</v>
      </c>
    </row>
    <row r="22" spans="2:36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2227.9127864538132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295.15113472485791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301.07526881720423</v>
      </c>
      <c r="Z22" s="23" t="s">
        <v>36</v>
      </c>
      <c r="AA22" s="22">
        <f>AA20/AA21-AA20</f>
        <v>311.62764705882364</v>
      </c>
      <c r="AC22" s="23" t="s">
        <v>36</v>
      </c>
      <c r="AD22" s="22">
        <f>AD20/AD21-AD20</f>
        <v>174.01499999999999</v>
      </c>
      <c r="AF22" s="23" t="s">
        <v>36</v>
      </c>
      <c r="AG22" s="22">
        <f>AG20/AG21-AG20</f>
        <v>400</v>
      </c>
      <c r="AI22" s="23" t="s">
        <v>36</v>
      </c>
      <c r="AJ22" s="22">
        <f>AJ20/AJ21-AJ20</f>
        <v>73.852499999999992</v>
      </c>
    </row>
    <row r="23" spans="2:36" x14ac:dyDescent="0.25">
      <c r="B23" s="24" t="s">
        <v>37</v>
      </c>
      <c r="C23" s="25">
        <f>C22+C20</f>
        <v>18405.582760384383</v>
      </c>
      <c r="E23" s="24" t="s">
        <v>37</v>
      </c>
      <c r="F23" s="25">
        <f>F22+F20</f>
        <v>15913.662760384381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4216.4447817836817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4301.0752688172042</v>
      </c>
      <c r="Z23" s="24" t="s">
        <v>37</v>
      </c>
      <c r="AA23" s="25">
        <f>AA22+AA20</f>
        <v>2077.5176470588235</v>
      </c>
      <c r="AC23" s="24" t="s">
        <v>37</v>
      </c>
      <c r="AD23" s="25">
        <f>AD22+AD20</f>
        <v>1044.0899999999999</v>
      </c>
      <c r="AF23" s="24" t="s">
        <v>37</v>
      </c>
      <c r="AG23" s="25">
        <f>AG22+AG20</f>
        <v>4000</v>
      </c>
      <c r="AI23" s="24" t="s">
        <v>37</v>
      </c>
      <c r="AJ23" s="25">
        <f>AJ22+AJ20</f>
        <v>147.70499999999998</v>
      </c>
    </row>
    <row r="25" spans="2:36" x14ac:dyDescent="0.25">
      <c r="AF25"/>
    </row>
    <row r="26" spans="2:36" x14ac:dyDescent="0.25">
      <c r="B26" s="28" t="s">
        <v>75</v>
      </c>
      <c r="C26" s="29">
        <v>24</v>
      </c>
    </row>
    <row r="27" spans="2:36" x14ac:dyDescent="0.25">
      <c r="B27" s="30" t="s">
        <v>74</v>
      </c>
      <c r="C27" s="31">
        <v>0.52</v>
      </c>
      <c r="F27"/>
    </row>
    <row r="28" spans="2:36" x14ac:dyDescent="0.25">
      <c r="B28" s="30" t="s">
        <v>73</v>
      </c>
      <c r="C28" s="31">
        <f>C23/1000</f>
        <v>18.405582760384384</v>
      </c>
    </row>
    <row r="29" spans="2:36" x14ac:dyDescent="0.25">
      <c r="B29" s="30" t="s">
        <v>81</v>
      </c>
      <c r="C29" s="31">
        <f>(C22+F22+I22+L22+O22+R22+U22+AA22+AD22+AG22+AJ22+X22)/1000</f>
        <v>5.6544462603843826</v>
      </c>
    </row>
    <row r="30" spans="2:36" x14ac:dyDescent="0.25">
      <c r="B30" s="26" t="s">
        <v>38</v>
      </c>
      <c r="C30" s="27">
        <f>1-C29/C28</f>
        <v>0.69278634998969768</v>
      </c>
      <c r="N30"/>
    </row>
    <row r="31" spans="2:36" x14ac:dyDescent="0.25">
      <c r="T31"/>
    </row>
    <row r="32" spans="2:36" x14ac:dyDescent="0.25">
      <c r="B32" s="37" t="s">
        <v>95</v>
      </c>
      <c r="C32" s="38">
        <f>(U9*U4+R17*R4+R9*R4+AG6*AG4+AD6*AD4)/1000</f>
        <v>5.5350000000000001</v>
      </c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4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Z2:AA2"/>
    <mergeCell ref="AC2:AD2"/>
    <mergeCell ref="AI2:AJ2"/>
    <mergeCell ref="AF1:AG1"/>
    <mergeCell ref="AF2:AG2"/>
    <mergeCell ref="W1:X1"/>
    <mergeCell ref="W2:X2"/>
    <mergeCell ref="T1:U1"/>
    <mergeCell ref="Z1:AA1"/>
    <mergeCell ref="AC1:AD1"/>
    <mergeCell ref="AI1:A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D1F0-0534-43F8-B171-75F652504CFE}">
  <dimension ref="B1:AM44"/>
  <sheetViews>
    <sheetView tabSelected="1" zoomScale="70" zoomScaleNormal="70" workbookViewId="0">
      <selection activeCell="M14" sqref="M14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6" width="16.7109375" style="9" customWidth="1"/>
    <col min="37" max="37" width="10.7109375" style="9" customWidth="1"/>
    <col min="38" max="40" width="16.7109375" style="9" customWidth="1"/>
    <col min="41" max="16384" width="9.140625" style="9"/>
  </cols>
  <sheetData>
    <row r="1" spans="2:39" x14ac:dyDescent="0.25">
      <c r="B1" s="33" t="s">
        <v>40</v>
      </c>
      <c r="C1" s="34"/>
      <c r="E1" s="33" t="s">
        <v>87</v>
      </c>
      <c r="F1" s="34"/>
      <c r="H1" s="33" t="s">
        <v>71</v>
      </c>
      <c r="I1" s="34"/>
      <c r="K1" s="33" t="s">
        <v>80</v>
      </c>
      <c r="L1" s="34"/>
      <c r="N1" s="33" t="s">
        <v>97</v>
      </c>
      <c r="O1" s="34"/>
      <c r="Q1" s="33" t="s">
        <v>80</v>
      </c>
      <c r="R1" s="34"/>
      <c r="T1" s="33" t="s">
        <v>88</v>
      </c>
      <c r="U1" s="34"/>
      <c r="W1" s="33" t="s">
        <v>89</v>
      </c>
      <c r="X1" s="34"/>
      <c r="Z1" s="33" t="s">
        <v>88</v>
      </c>
      <c r="AA1" s="34"/>
      <c r="AC1" s="33" t="s">
        <v>70</v>
      </c>
      <c r="AD1" s="34"/>
      <c r="AF1" s="33" t="s">
        <v>80</v>
      </c>
      <c r="AG1" s="34"/>
      <c r="AI1" s="33" t="s">
        <v>70</v>
      </c>
      <c r="AJ1" s="34"/>
      <c r="AL1" s="33" t="s">
        <v>94</v>
      </c>
      <c r="AM1" s="34"/>
    </row>
    <row r="2" spans="2:39" x14ac:dyDescent="0.25">
      <c r="B2" s="35" t="s">
        <v>23</v>
      </c>
      <c r="C2" s="36"/>
      <c r="D2" s="10"/>
      <c r="E2" s="35" t="s">
        <v>82</v>
      </c>
      <c r="F2" s="36"/>
      <c r="G2" s="10"/>
      <c r="H2" s="35" t="s">
        <v>96</v>
      </c>
      <c r="I2" s="36"/>
      <c r="J2" s="10"/>
      <c r="K2" s="35" t="s">
        <v>83</v>
      </c>
      <c r="L2" s="36"/>
      <c r="M2" s="10"/>
      <c r="N2" s="35" t="s">
        <v>25</v>
      </c>
      <c r="O2" s="36"/>
      <c r="P2" s="10"/>
      <c r="Q2" s="35" t="s">
        <v>26</v>
      </c>
      <c r="R2" s="36"/>
      <c r="S2" s="10"/>
      <c r="T2" s="35" t="s">
        <v>27</v>
      </c>
      <c r="U2" s="36"/>
      <c r="V2" s="10"/>
      <c r="W2" s="35" t="s">
        <v>28</v>
      </c>
      <c r="X2" s="36"/>
      <c r="Y2" s="10"/>
      <c r="Z2" s="35" t="s">
        <v>93</v>
      </c>
      <c r="AA2" s="36"/>
      <c r="AB2" s="10"/>
      <c r="AC2" s="35" t="s">
        <v>39</v>
      </c>
      <c r="AD2" s="36"/>
      <c r="AE2" s="10"/>
      <c r="AF2" s="35" t="s">
        <v>29</v>
      </c>
      <c r="AG2" s="36"/>
      <c r="AH2" s="10"/>
      <c r="AI2" s="35" t="s">
        <v>92</v>
      </c>
      <c r="AJ2" s="36"/>
      <c r="AK2" s="10"/>
      <c r="AL2" s="35" t="s">
        <v>30</v>
      </c>
      <c r="AM2" s="36"/>
    </row>
    <row r="3" spans="2:39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F4</f>
        <v>6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AD4</f>
        <v>1.8</v>
      </c>
      <c r="AH3" s="13"/>
      <c r="AI3" s="11" t="s">
        <v>33</v>
      </c>
      <c r="AJ3" s="12">
        <f>AA4</f>
        <v>3.3</v>
      </c>
      <c r="AK3" s="13"/>
      <c r="AL3" s="11" t="s">
        <v>33</v>
      </c>
      <c r="AM3" s="12">
        <f>AG4</f>
        <v>1.5</v>
      </c>
    </row>
    <row r="4" spans="2:39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3.3</v>
      </c>
      <c r="AB4" s="16"/>
      <c r="AC4" s="11" t="s">
        <v>34</v>
      </c>
      <c r="AD4" s="12">
        <v>1.8</v>
      </c>
      <c r="AE4" s="16"/>
      <c r="AF4" s="11" t="s">
        <v>34</v>
      </c>
      <c r="AG4" s="12">
        <v>1.5</v>
      </c>
      <c r="AH4" s="16"/>
      <c r="AI4" s="11" t="s">
        <v>34</v>
      </c>
      <c r="AJ4" s="12">
        <v>1.2</v>
      </c>
      <c r="AK4" s="16"/>
      <c r="AL4" s="11" t="s">
        <v>34</v>
      </c>
      <c r="AM4" s="12">
        <v>0.75</v>
      </c>
    </row>
    <row r="5" spans="2:39" x14ac:dyDescent="0.25">
      <c r="B5" s="17" t="s">
        <v>76</v>
      </c>
      <c r="C5" s="18">
        <f>SUM(C6:C19)</f>
        <v>748.45319288775659</v>
      </c>
      <c r="E5" s="17" t="s">
        <v>76</v>
      </c>
      <c r="F5" s="18">
        <f>SUM(F7:F19)</f>
        <v>2217.5037835338826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541.69000000000005</v>
      </c>
      <c r="N5" s="17" t="s">
        <v>76</v>
      </c>
      <c r="O5" s="18">
        <f>SUM(O6:O19)</f>
        <v>34.900000000000006</v>
      </c>
      <c r="Q5" s="17" t="s">
        <v>76</v>
      </c>
      <c r="R5" s="18">
        <f>SUM(R6:R19)</f>
        <v>506.79</v>
      </c>
      <c r="T5" s="17" t="s">
        <v>76</v>
      </c>
      <c r="U5" s="18">
        <f>SUM(U6:U18)</f>
        <v>1188.2708021390376</v>
      </c>
      <c r="W5" s="17" t="s">
        <v>76</v>
      </c>
      <c r="X5" s="18">
        <f>SUM(X6:X19)</f>
        <v>386.66999999999996</v>
      </c>
      <c r="Z5" s="17" t="s">
        <v>76</v>
      </c>
      <c r="AA5" s="18">
        <f>SUM(AA6:AA18)</f>
        <v>1212.1212121212122</v>
      </c>
      <c r="AC5" s="17" t="s">
        <v>76</v>
      </c>
      <c r="AD5" s="18">
        <f>SUM(AD6:AD19)</f>
        <v>981.05</v>
      </c>
      <c r="AF5" s="17" t="s">
        <v>76</v>
      </c>
      <c r="AG5" s="18">
        <f>SUM(AG6:AG19)</f>
        <v>580.04999999999995</v>
      </c>
      <c r="AH5" s="13"/>
      <c r="AI5" s="17" t="s">
        <v>76</v>
      </c>
      <c r="AJ5" s="18">
        <f>SUM(AJ6:AJ19)</f>
        <v>3000</v>
      </c>
      <c r="AK5" s="13"/>
      <c r="AL5" s="17" t="s">
        <v>76</v>
      </c>
      <c r="AM5" s="18">
        <f>SUM(AM6:AM19)</f>
        <v>98.47</v>
      </c>
    </row>
    <row r="6" spans="2:39" x14ac:dyDescent="0.25">
      <c r="B6" s="19" t="s">
        <v>62</v>
      </c>
      <c r="C6" s="18">
        <v>95.83</v>
      </c>
      <c r="E6" s="19" t="s">
        <v>96</v>
      </c>
      <c r="F6" s="18">
        <f>I23/I3</f>
        <v>41.058823529411775</v>
      </c>
      <c r="H6" s="19" t="s">
        <v>25</v>
      </c>
      <c r="I6" s="18">
        <f>O23/O3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52</v>
      </c>
      <c r="X6" s="18">
        <v>163.63999999999999</v>
      </c>
      <c r="Z6" s="19" t="s">
        <v>92</v>
      </c>
      <c r="AA6" s="18">
        <f>AJ23/AJ3</f>
        <v>1212.1212121212122</v>
      </c>
      <c r="AC6" s="19" t="s">
        <v>66</v>
      </c>
      <c r="AD6" s="18">
        <v>58</v>
      </c>
      <c r="AF6" s="19" t="s">
        <v>46</v>
      </c>
      <c r="AG6" s="18">
        <v>300</v>
      </c>
      <c r="AH6" s="13"/>
      <c r="AI6" s="19" t="s">
        <v>91</v>
      </c>
      <c r="AJ6" s="18">
        <v>3000</v>
      </c>
      <c r="AK6" s="13"/>
      <c r="AL6" s="19" t="s">
        <v>31</v>
      </c>
      <c r="AM6" s="18">
        <v>98.47</v>
      </c>
    </row>
    <row r="7" spans="2:39" x14ac:dyDescent="0.25">
      <c r="B7" s="19" t="s">
        <v>63</v>
      </c>
      <c r="C7" s="18">
        <v>8</v>
      </c>
      <c r="E7" s="19" t="s">
        <v>83</v>
      </c>
      <c r="F7" s="18">
        <f>L23/L3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53</v>
      </c>
      <c r="X7" s="18">
        <v>23.03</v>
      </c>
      <c r="Z7" s="19"/>
      <c r="AA7" s="18"/>
      <c r="AC7" s="19" t="s">
        <v>67</v>
      </c>
      <c r="AD7" s="18">
        <v>343</v>
      </c>
      <c r="AF7" s="19" t="s">
        <v>47</v>
      </c>
      <c r="AG7" s="18">
        <v>181.53</v>
      </c>
      <c r="AI7" s="19"/>
      <c r="AJ7" s="18"/>
      <c r="AL7" s="19"/>
      <c r="AM7" s="18"/>
    </row>
    <row r="8" spans="2:39" x14ac:dyDescent="0.25">
      <c r="B8" s="19" t="s">
        <v>82</v>
      </c>
      <c r="C8" s="18">
        <f>F23/F3</f>
        <v>644.62319288775655</v>
      </c>
      <c r="E8" s="19" t="s">
        <v>27</v>
      </c>
      <c r="F8" s="18">
        <f>U23/U3</f>
        <v>702.74079696394699</v>
      </c>
      <c r="H8" s="19"/>
      <c r="I8" s="18"/>
      <c r="K8" s="19" t="s">
        <v>26</v>
      </c>
      <c r="L8" s="18">
        <f>R23/R3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54</v>
      </c>
      <c r="X8" s="18">
        <v>100</v>
      </c>
      <c r="Z8" s="19"/>
      <c r="AA8" s="18"/>
      <c r="AC8" s="19" t="s">
        <v>29</v>
      </c>
      <c r="AD8" s="18">
        <f>AG23/AG3</f>
        <v>580.04999999999995</v>
      </c>
      <c r="AF8" s="19" t="s">
        <v>32</v>
      </c>
      <c r="AG8" s="18">
        <v>0.05</v>
      </c>
      <c r="AH8" s="13"/>
      <c r="AI8" s="19"/>
      <c r="AJ8" s="18"/>
      <c r="AK8" s="13"/>
      <c r="AL8" s="19"/>
      <c r="AM8" s="18"/>
    </row>
    <row r="9" spans="2:39" x14ac:dyDescent="0.25">
      <c r="B9" s="19"/>
      <c r="C9" s="18" t="s">
        <v>72</v>
      </c>
      <c r="E9" s="19" t="s">
        <v>28</v>
      </c>
      <c r="F9" s="18">
        <f>X23/X3</f>
        <v>256.22710843373488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55</v>
      </c>
      <c r="U9" s="18">
        <v>100</v>
      </c>
      <c r="W9" s="19" t="s">
        <v>56</v>
      </c>
      <c r="X9" s="18">
        <v>100</v>
      </c>
      <c r="Z9" s="19"/>
      <c r="AA9" s="18"/>
      <c r="AC9" s="19"/>
      <c r="AD9" s="18"/>
      <c r="AF9" s="19" t="s">
        <v>30</v>
      </c>
      <c r="AG9" s="18">
        <f>AM23/AM3</f>
        <v>98.469999999999985</v>
      </c>
      <c r="AI9" s="19"/>
      <c r="AJ9" s="18"/>
      <c r="AL9" s="19"/>
      <c r="AM9" s="18"/>
    </row>
    <row r="10" spans="2:39" x14ac:dyDescent="0.25">
      <c r="B10" s="19"/>
      <c r="C10" s="18"/>
      <c r="E10" s="19" t="s">
        <v>93</v>
      </c>
      <c r="F10" s="18">
        <f>AA23/AA3</f>
        <v>716.84587813620067</v>
      </c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57</v>
      </c>
      <c r="U10" s="18">
        <v>35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  <c r="AL10" s="19"/>
      <c r="AM10" s="18"/>
    </row>
    <row r="11" spans="2:39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58</v>
      </c>
      <c r="U11" s="18">
        <v>100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  <c r="AL11" s="19"/>
      <c r="AM11" s="18"/>
    </row>
    <row r="12" spans="2:39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59</v>
      </c>
      <c r="U12" s="18">
        <v>8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  <c r="AL12" s="19"/>
      <c r="AM12" s="18"/>
    </row>
    <row r="13" spans="2:39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60</v>
      </c>
      <c r="U13" s="18">
        <v>25.76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  <c r="AL13" s="19"/>
      <c r="AM13" s="18"/>
    </row>
    <row r="14" spans="2:39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61</v>
      </c>
      <c r="U14" s="18">
        <v>4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  <c r="AL14" s="19"/>
      <c r="AM14" s="18"/>
    </row>
    <row r="15" spans="2:39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68</v>
      </c>
      <c r="U15" s="18">
        <v>0.7</v>
      </c>
      <c r="W15" s="17"/>
      <c r="X15" s="18"/>
      <c r="Z15" s="19"/>
      <c r="AA15" s="18"/>
      <c r="AC15" s="19"/>
      <c r="AD15" s="18"/>
      <c r="AF15" s="19"/>
      <c r="AG15" s="18"/>
      <c r="AI15" s="19"/>
      <c r="AJ15" s="18"/>
      <c r="AL15" s="19"/>
      <c r="AM15" s="18"/>
    </row>
    <row r="16" spans="2:39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69</v>
      </c>
      <c r="U16" s="18">
        <v>0.66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  <c r="AL16" s="19"/>
      <c r="AM16" s="18"/>
    </row>
    <row r="17" spans="2:39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90</v>
      </c>
      <c r="U17" s="20">
        <v>250</v>
      </c>
      <c r="W17" s="19"/>
      <c r="X17" s="18"/>
      <c r="Z17" s="19"/>
      <c r="AA17" s="20"/>
      <c r="AC17" s="19"/>
      <c r="AD17" s="18"/>
      <c r="AF17" s="19"/>
      <c r="AG17" s="18"/>
      <c r="AI17" s="19"/>
      <c r="AJ17" s="18"/>
      <c r="AL17" s="19"/>
      <c r="AM17" s="18"/>
    </row>
    <row r="18" spans="2:39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39</v>
      </c>
      <c r="U18" s="18">
        <f>AD23/AD3</f>
        <v>629.5508021390375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  <c r="AL18" s="19"/>
      <c r="AM18" s="18"/>
    </row>
    <row r="19" spans="2:39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  <c r="AL19" s="19"/>
      <c r="AM19" s="18"/>
    </row>
    <row r="20" spans="2:39" s="13" customFormat="1" x14ac:dyDescent="0.25">
      <c r="B20" s="21" t="s">
        <v>35</v>
      </c>
      <c r="C20" s="22">
        <f>C5*C4</f>
        <v>17962.876629306156</v>
      </c>
      <c r="E20" s="21" t="s">
        <v>35</v>
      </c>
      <c r="F20" s="22">
        <f>F5*F4</f>
        <v>13305.022701203296</v>
      </c>
      <c r="H20" s="21" t="s">
        <v>35</v>
      </c>
      <c r="I20" s="22">
        <f>I5*I4</f>
        <v>209.40000000000003</v>
      </c>
      <c r="K20" s="21" t="s">
        <v>35</v>
      </c>
      <c r="L20" s="22">
        <f>L5*L4</f>
        <v>2708.4500000000003</v>
      </c>
      <c r="N20" s="21" t="s">
        <v>35</v>
      </c>
      <c r="O20" s="22">
        <f>O5*O4</f>
        <v>174.50000000000003</v>
      </c>
      <c r="Q20" s="21" t="s">
        <v>35</v>
      </c>
      <c r="R20" s="22">
        <f>R5*R4</f>
        <v>1672.4069999999999</v>
      </c>
      <c r="T20" s="21" t="s">
        <v>35</v>
      </c>
      <c r="U20" s="22">
        <f>U5*U4</f>
        <v>3921.2936470588238</v>
      </c>
      <c r="V20" s="9"/>
      <c r="W20" s="21" t="s">
        <v>35</v>
      </c>
      <c r="X20" s="22">
        <f>X5*X4</f>
        <v>1276.0109999999997</v>
      </c>
      <c r="Z20" s="21" t="s">
        <v>35</v>
      </c>
      <c r="AA20" s="22">
        <f>AA5*AA4</f>
        <v>4000</v>
      </c>
      <c r="AC20" s="21" t="s">
        <v>35</v>
      </c>
      <c r="AD20" s="22">
        <f>AD5*AD4</f>
        <v>1765.8899999999999</v>
      </c>
      <c r="AF20" s="21" t="s">
        <v>35</v>
      </c>
      <c r="AG20" s="22">
        <f>AG5*AG4</f>
        <v>870.07499999999993</v>
      </c>
      <c r="AI20" s="21" t="s">
        <v>35</v>
      </c>
      <c r="AJ20" s="22">
        <f>AJ5*AJ4</f>
        <v>3600</v>
      </c>
      <c r="AL20" s="21" t="s">
        <v>35</v>
      </c>
      <c r="AM20" s="22">
        <f>AM5*AM4</f>
        <v>73.852499999999992</v>
      </c>
    </row>
    <row r="21" spans="2:39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v>0.85</v>
      </c>
      <c r="K21" s="23" t="s">
        <v>38</v>
      </c>
      <c r="L21" s="22">
        <f>L4/L3</f>
        <v>0.83333333333333337</v>
      </c>
      <c r="N21" s="23" t="s">
        <v>38</v>
      </c>
      <c r="O21" s="22">
        <f>O4/O3</f>
        <v>0.83333333333333337</v>
      </c>
      <c r="Q21" s="23" t="s">
        <v>38</v>
      </c>
      <c r="R21" s="22">
        <f>R4/R3</f>
        <v>0.65999999999999992</v>
      </c>
      <c r="T21" s="23" t="s">
        <v>38</v>
      </c>
      <c r="U21" s="22">
        <v>0.93</v>
      </c>
      <c r="V21" s="13"/>
      <c r="W21" s="23" t="s">
        <v>38</v>
      </c>
      <c r="X21" s="22">
        <v>0.83</v>
      </c>
      <c r="Z21" s="23" t="s">
        <v>38</v>
      </c>
      <c r="AA21" s="22">
        <v>0.93</v>
      </c>
      <c r="AC21" s="23" t="s">
        <v>38</v>
      </c>
      <c r="AD21" s="22">
        <v>0.85</v>
      </c>
      <c r="AF21" s="23" t="s">
        <v>38</v>
      </c>
      <c r="AG21" s="22">
        <f>AG4/AG3</f>
        <v>0.83333333333333326</v>
      </c>
      <c r="AI21" s="23" t="s">
        <v>38</v>
      </c>
      <c r="AJ21" s="22">
        <v>0.9</v>
      </c>
      <c r="AL21" s="23" t="s">
        <v>38</v>
      </c>
      <c r="AM21" s="22">
        <f>AM4/AM3</f>
        <v>0.5</v>
      </c>
    </row>
    <row r="22" spans="2:39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2165.9339281028624</v>
      </c>
      <c r="H22" s="23" t="s">
        <v>36</v>
      </c>
      <c r="I22" s="22">
        <f>I20/I21-I20</f>
        <v>36.952941176470603</v>
      </c>
      <c r="K22" s="23" t="s">
        <v>36</v>
      </c>
      <c r="L22" s="22">
        <f>L20/L21-L20</f>
        <v>541.69000000000005</v>
      </c>
      <c r="N22" s="23" t="s">
        <v>36</v>
      </c>
      <c r="O22" s="22">
        <f>O20/O21-O20</f>
        <v>34.900000000000006</v>
      </c>
      <c r="Q22" s="23" t="s">
        <v>36</v>
      </c>
      <c r="R22" s="22">
        <f>R20/R21-R20</f>
        <v>861.54300000000035</v>
      </c>
      <c r="T22" s="23" t="s">
        <v>36</v>
      </c>
      <c r="U22" s="22">
        <f>U20/U21-U20</f>
        <v>295.15113472485791</v>
      </c>
      <c r="W22" s="23" t="s">
        <v>36</v>
      </c>
      <c r="X22" s="22">
        <f>X20/X21-X20</f>
        <v>261.35165060240956</v>
      </c>
      <c r="Z22" s="23" t="s">
        <v>36</v>
      </c>
      <c r="AA22" s="22">
        <f>AA20/AA21-AA20</f>
        <v>301.07526881720423</v>
      </c>
      <c r="AC22" s="23" t="s">
        <v>36</v>
      </c>
      <c r="AD22" s="22">
        <f>AD20/AD21-AD20</f>
        <v>311.62764705882364</v>
      </c>
      <c r="AF22" s="23" t="s">
        <v>36</v>
      </c>
      <c r="AG22" s="22">
        <f>AG20/AG21-AG20</f>
        <v>174.01499999999999</v>
      </c>
      <c r="AI22" s="23" t="s">
        <v>36</v>
      </c>
      <c r="AJ22" s="22">
        <f>AJ20/AJ21-AJ20</f>
        <v>400</v>
      </c>
      <c r="AL22" s="23" t="s">
        <v>36</v>
      </c>
      <c r="AM22" s="22">
        <f>AM20/AM21-AM20</f>
        <v>73.852499999999992</v>
      </c>
    </row>
    <row r="23" spans="2:39" x14ac:dyDescent="0.25">
      <c r="B23" s="24" t="s">
        <v>37</v>
      </c>
      <c r="C23" s="25">
        <f>C22+C20</f>
        <v>17962.876629306156</v>
      </c>
      <c r="E23" s="24" t="s">
        <v>37</v>
      </c>
      <c r="F23" s="25">
        <f>F22+F20</f>
        <v>15470.956629306158</v>
      </c>
      <c r="H23" s="24" t="s">
        <v>37</v>
      </c>
      <c r="I23" s="25">
        <f>I22+I20</f>
        <v>246.35294117647064</v>
      </c>
      <c r="K23" s="24" t="s">
        <v>37</v>
      </c>
      <c r="L23" s="25">
        <f>L22+L20</f>
        <v>3250.1400000000003</v>
      </c>
      <c r="N23" s="24" t="s">
        <v>37</v>
      </c>
      <c r="O23" s="25">
        <f>O22+O20</f>
        <v>209.40000000000003</v>
      </c>
      <c r="Q23" s="24" t="s">
        <v>37</v>
      </c>
      <c r="R23" s="25">
        <f>R22+R20</f>
        <v>2533.9500000000003</v>
      </c>
      <c r="T23" s="24" t="s">
        <v>37</v>
      </c>
      <c r="U23" s="25">
        <f>U22+U20</f>
        <v>4216.4447817836817</v>
      </c>
      <c r="W23" s="24" t="s">
        <v>37</v>
      </c>
      <c r="X23" s="25">
        <f>X22+X20</f>
        <v>1537.3626506024093</v>
      </c>
      <c r="Z23" s="24" t="s">
        <v>37</v>
      </c>
      <c r="AA23" s="25">
        <f>AA22+AA20</f>
        <v>4301.0752688172042</v>
      </c>
      <c r="AC23" s="24" t="s">
        <v>37</v>
      </c>
      <c r="AD23" s="25">
        <f>AD22+AD20</f>
        <v>2077.5176470588235</v>
      </c>
      <c r="AF23" s="24" t="s">
        <v>37</v>
      </c>
      <c r="AG23" s="25">
        <f>AG22+AG20</f>
        <v>1044.0899999999999</v>
      </c>
      <c r="AI23" s="24" t="s">
        <v>37</v>
      </c>
      <c r="AJ23" s="25">
        <f>AJ22+AJ20</f>
        <v>4000</v>
      </c>
      <c r="AL23" s="24" t="s">
        <v>37</v>
      </c>
      <c r="AM23" s="25">
        <f>AM22+AM20</f>
        <v>147.70499999999998</v>
      </c>
    </row>
    <row r="25" spans="2:39" x14ac:dyDescent="0.25">
      <c r="AI25"/>
    </row>
    <row r="26" spans="2:39" x14ac:dyDescent="0.25">
      <c r="B26" s="28" t="s">
        <v>75</v>
      </c>
      <c r="C26" s="29">
        <v>24</v>
      </c>
    </row>
    <row r="27" spans="2:39" x14ac:dyDescent="0.25">
      <c r="B27" s="30" t="s">
        <v>74</v>
      </c>
      <c r="C27" s="31">
        <v>0.52</v>
      </c>
      <c r="F27"/>
    </row>
    <row r="28" spans="2:39" x14ac:dyDescent="0.25">
      <c r="B28" s="30" t="s">
        <v>73</v>
      </c>
      <c r="C28" s="31">
        <f>C23/1000</f>
        <v>17.962876629306155</v>
      </c>
    </row>
    <row r="29" spans="2:39" x14ac:dyDescent="0.25">
      <c r="B29" s="30" t="s">
        <v>81</v>
      </c>
      <c r="C29" s="31">
        <f>(C22+F22+L22+O22+R22+U22+X22+AD22+AG22+AJ22+AM22+AA22+I22)/1000</f>
        <v>5.4580930704826294</v>
      </c>
    </row>
    <row r="30" spans="2:39" x14ac:dyDescent="0.25">
      <c r="B30" s="26" t="s">
        <v>38</v>
      </c>
      <c r="C30" s="27">
        <f>1-C29/C28</f>
        <v>0.69614593569173466</v>
      </c>
      <c r="N30"/>
      <c r="Q30"/>
    </row>
    <row r="31" spans="2:39" x14ac:dyDescent="0.25">
      <c r="W31"/>
    </row>
    <row r="32" spans="2:39" x14ac:dyDescent="0.25">
      <c r="B32" s="37" t="s">
        <v>95</v>
      </c>
      <c r="C32" s="38">
        <f>(X9*X4+U17*U4+U9*U4+AJ6*AJ4+AG6*AG4)/1000</f>
        <v>5.5350000000000001</v>
      </c>
    </row>
    <row r="34" spans="4:21" x14ac:dyDescent="0.25">
      <c r="D34"/>
    </row>
    <row r="40" spans="4:21" x14ac:dyDescent="0.25">
      <c r="U40"/>
    </row>
    <row r="42" spans="4:21" x14ac:dyDescent="0.25">
      <c r="U42"/>
    </row>
    <row r="44" spans="4:21" x14ac:dyDescent="0.25">
      <c r="S44"/>
    </row>
  </sheetData>
  <mergeCells count="26">
    <mergeCell ref="W2:X2"/>
    <mergeCell ref="Z2:AA2"/>
    <mergeCell ref="AC2:AD2"/>
    <mergeCell ref="AF2:AG2"/>
    <mergeCell ref="AI2:AJ2"/>
    <mergeCell ref="AL2:AM2"/>
    <mergeCell ref="B2:C2"/>
    <mergeCell ref="E2:F2"/>
    <mergeCell ref="K2:L2"/>
    <mergeCell ref="N2:O2"/>
    <mergeCell ref="Q2:R2"/>
    <mergeCell ref="T2:U2"/>
    <mergeCell ref="H2:I2"/>
    <mergeCell ref="W1:X1"/>
    <mergeCell ref="Z1:AA1"/>
    <mergeCell ref="AC1:AD1"/>
    <mergeCell ref="AF1:AG1"/>
    <mergeCell ref="AI1:AJ1"/>
    <mergeCell ref="AL1:AM1"/>
    <mergeCell ref="B1:C1"/>
    <mergeCell ref="E1:F1"/>
    <mergeCell ref="K1:L1"/>
    <mergeCell ref="N1:O1"/>
    <mergeCell ref="Q1:R1"/>
    <mergeCell ref="T1:U1"/>
    <mergeCell ref="H1:I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Sheet6</vt:lpstr>
      <vt:lpstr>Sheet5</vt:lpstr>
      <vt:lpstr>Sheet7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2024-01-30T00:12:49Z</cp:lastPrinted>
  <dcterms:created xsi:type="dcterms:W3CDTF">2024-01-29T16:51:03Z</dcterms:created>
  <dcterms:modified xsi:type="dcterms:W3CDTF">2024-01-30T10:13:52Z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