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30314661-4403-4ADC-9F5B-45888EC462A0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  <sheet name="Sheet11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9" l="1"/>
  <c r="E29" i="9" s="1"/>
  <c r="D28" i="9"/>
  <c r="E28" i="9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3" i="9"/>
  <c r="E4" i="9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F37" i="9"/>
  <c r="F35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F8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3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<sst xmlns="http://schemas.openxmlformats.org/spreadsheetml/2006/main" count="1355" uniqueCount="169">
  <si>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</si>
  <si>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</si>
  <si>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</si>
  <si>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</si>
  <si>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</si>
  <si>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</si>
  <si>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</si>
  <si>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</si>
  <si>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</si>
  <si>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</si>
  <si>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</si>
  <si>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</si>
  <si>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</si>
  <si>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</si>
  <si>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</si>
  <si>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</si>
  <si>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</si>
  <si>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</si>
  <si>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</si>
  <si>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</si>
  <si>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</si>
  <si>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</si>
  <si>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</si>
  <si>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</si>
  <si>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</si>
  <si>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</si>
  <si>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</si>
  <si>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</si>
  <si>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</si>
  <si>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</si>
  <si>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</si>
  <si>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</si>
  <si>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</si>
  <si>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</si>
  <si>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</si>
  <si>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</si>
  <si>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</si>
  <si>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</si>
  <si>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</si>
  <si>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</si>
  <si>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</si>
  <si>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</si>
  <si>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</si>
  <si>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</si>
  <si>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</si>
  <si>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</si>
  <si>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</si>
  <si>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</si>
  <si>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</si>
  <si>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</si>
  <si>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</si>
  <si>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</si>
  <si>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</si>
  <si>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</si>
  <si>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</si>
  <si>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</si>
  <si>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</si>
  <si>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</si>
  <si>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</si>
  <si>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</si>
  <si>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</si>
  <si>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</si>
  <si>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</si>
  <si>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</si>
  <si>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</si>
  <si>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</si>
  <si>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</si>
  <si>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</si>
  <si>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</si>
  <si>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</si>
  <si>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</si>
  <si>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</si>
  <si>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</si>
  <si>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</si>
  <si>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</si>
  <si>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</si>
  <si>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</si>
  <si>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</si>
  <si>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</si>
  <si>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</si>
  <si>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</si>
  <si>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</si>
  <si>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</si>
  <si>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</si>
  <si>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</si>
  <si>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</si>
  <si>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</si>
  <si>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</si>
  <si>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</si>
  <si>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</si>
  <si>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</si>
  <si>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</si>
  <si>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</si>
  <si>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</si>
  <si>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</si>
  <si>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</si>
  <si>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</si>
  <si>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</si>
  <si>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</si>
  <si>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</si>
  <si>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</si>
  <si>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</si>
  <si>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</si>
  <si>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</si>
  <si>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</si>
  <si>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</si>
  <si>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</si>
  <si>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</si>
  <si>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</si>
  <si>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</si>
  <si>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</si>
  <si>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</si>
  <si>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</si>
  <si>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</si>
  <si>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</si>
  <si>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</si>
  <si>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</si>
  <si>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</si>
  <si>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</si>
  <si>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</si>
  <si>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</si>
  <si>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</si>
  <si>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</si>
  <si>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</si>
  <si>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</si>
  <si>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</si>
  <si>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</si>
  <si>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</si>
  <si>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</si>
  <si>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</si>
  <si>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</si>
  <si>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</si>
  <si>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</si>
  <si>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</si>
  <si>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</si>
  <si>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</si>
  <si>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</si>
  <si>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</si>
  <si>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(mils)</t>
  </si>
  <si>
    <t>(mm)</t>
  </si>
  <si>
    <t>Thickness</t>
  </si>
  <si>
    <t>Top Solder</t>
  </si>
  <si>
    <t>Top Layer</t>
  </si>
  <si>
    <t>Bottom Solder</t>
  </si>
  <si>
    <t>Solder mask</t>
  </si>
  <si>
    <t>Int2 (Sign)</t>
  </si>
  <si>
    <t>Int4 (Sign)</t>
  </si>
  <si>
    <t>Int11 (Sign)</t>
  </si>
  <si>
    <t>U2 - SWR - PTH08T241</t>
  </si>
  <si>
    <t>Type</t>
  </si>
  <si>
    <t>Name</t>
  </si>
  <si>
    <t>Dk</t>
  </si>
  <si>
    <t>Total thickness</t>
  </si>
  <si>
    <t>Total thickness (without solder mask)</t>
  </si>
  <si>
    <t>width (mil)</t>
  </si>
  <si>
    <t>spacing (mil)</t>
  </si>
  <si>
    <t>impedance (ohm)</t>
  </si>
  <si>
    <t>deviation (%)</t>
  </si>
  <si>
    <t>50-ohm single ended</t>
  </si>
  <si>
    <t>40-ohm single ended</t>
  </si>
  <si>
    <t>top / bot layer</t>
  </si>
  <si>
    <t>inner layer</t>
  </si>
  <si>
    <t>100-ohm diff pair</t>
  </si>
  <si>
    <t>80-ohm diff pair</t>
  </si>
  <si>
    <t>Matérial</t>
  </si>
  <si>
    <t>SM-001</t>
  </si>
  <si>
    <t>CF-004</t>
  </si>
  <si>
    <t>S1170G</t>
  </si>
  <si>
    <t>S1141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</si>
</sst>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2" fontId="0" fillId="0" borderId="3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9" borderId="3" xfId="0" applyFill="1" applyBorder="1"/>
    <xf numFmtId="0" fontId="0" fillId="10" borderId="3" xfId="0" applyFill="1" applyBorder="1"/>
    <xf numFmtId="2" fontId="0" fillId="10" borderId="0" xfId="0" applyNumberFormat="1" applyFill="1" applyBorder="1" applyAlignment="1">
      <alignment vertical="center"/>
    </xf>
    <xf numFmtId="2" fontId="0" fillId="10" borderId="4" xfId="0" applyNumberFormat="1" applyFill="1" applyBorder="1" applyAlignment="1">
      <alignment vertical="center"/>
    </xf>
    <xf numFmtId="0" fontId="0" fillId="11" borderId="3" xfId="0" applyFill="1" applyBorder="1"/>
    <xf numFmtId="2" fontId="0" fillId="11" borderId="0" xfId="0" applyNumberFormat="1" applyFill="1" applyBorder="1" applyAlignment="1">
      <alignment vertical="center"/>
    </xf>
    <xf numFmtId="2" fontId="0" fillId="11" borderId="4" xfId="0" applyNumberFormat="1" applyFill="1" applyBorder="1" applyAlignment="1">
      <alignment vertical="center"/>
    </xf>
    <xf numFmtId="0" fontId="0" fillId="12" borderId="1" xfId="0" applyFill="1" applyBorder="1"/>
    <xf numFmtId="0" fontId="0" fillId="12" borderId="9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/>
    <xf numFmtId="0" fontId="0" fillId="12" borderId="0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2" fontId="0" fillId="12" borderId="0" xfId="0" applyNumberFormat="1" applyFill="1" applyBorder="1" applyAlignment="1">
      <alignment vertical="center"/>
    </xf>
    <xf numFmtId="2" fontId="0" fillId="12" borderId="4" xfId="0" applyNumberFormat="1" applyFill="1" applyBorder="1" applyAlignment="1">
      <alignment vertical="center"/>
    </xf>
    <xf numFmtId="2" fontId="0" fillId="9" borderId="0" xfId="0" applyNumberFormat="1" applyFill="1" applyBorder="1" applyAlignment="1">
      <alignment vertical="center"/>
    </xf>
    <xf numFmtId="2" fontId="0" fillId="9" borderId="4" xfId="0" applyNumberFormat="1" applyFill="1" applyBorder="1" applyAlignment="1">
      <alignment vertical="center"/>
    </xf>
    <xf numFmtId="0" fontId="0" fillId="13" borderId="3" xfId="0" applyFill="1" applyBorder="1"/>
    <xf numFmtId="2" fontId="0" fillId="13" borderId="0" xfId="0" applyNumberFormat="1" applyFill="1" applyBorder="1" applyAlignment="1">
      <alignment vertical="center"/>
    </xf>
    <xf numFmtId="2" fontId="0" fillId="13" borderId="4" xfId="0" applyNumberFormat="1" applyFill="1" applyBorder="1" applyAlignment="1">
      <alignment vertical="center"/>
    </xf>
    <xf numFmtId="0" fontId="0" fillId="13" borderId="5" xfId="0" applyFill="1" applyBorder="1"/>
    <xf numFmtId="2" fontId="0" fillId="13" borderId="10" xfId="0" applyNumberFormat="1" applyFill="1" applyBorder="1" applyAlignment="1">
      <alignment vertical="center"/>
    </xf>
    <xf numFmtId="2" fontId="0" fillId="13" borderId="6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4" fontId="0" fillId="12" borderId="0" xfId="0" applyNumberFormat="1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164" fontId="0" fillId="12" borderId="10" xfId="0" applyNumberFormat="1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5" xfId="0" applyFill="1" applyBorder="1" applyAlignment="1">
      <alignment vertical="center"/>
    </xf>
  </cellXfs>
  <cellStyles count="1">
    <cellStyle name="Normal" xfId="0" builtinId="0"/>
  </cellStyles>
  <dxfs count="22"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5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21</xdr:col>
      <xdr:colOff>0</xdr:colOff>
      <xdr:row>40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BA304-AEF5-886B-9032-F87861EA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12810" y="5517931"/>
          <a:ext cx="2233449" cy="23648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sheetPr>
    <pageSetUpPr fitToPage="1"/>
  </sheetPr>
  <dimension ref="A1:G37"/>
  <sheetViews>
    <sheetView zoomScaleNormal="100" workbookViewId="0">
      <selection activeCell="H16" sqref="H16"/>
    </sheetView>
  </sheetViews>
  <sheetFormatPr defaultColWidth="9.140625" defaultRowHeight="15" x14ac:dyDescent="0.25"/>
  <cols>
    <col min="1" max="6" width="16.7109375" style="34" customWidth="1"/>
    <col min="7" max="7" width="18.7109375" style="46" customWidth="1"/>
    <col min="8" max="11" width="18.7109375" style="34" customWidth="1"/>
    <col min="12" max="16384" width="9.140625" style="34"/>
  </cols>
  <sheetData>
    <row r="1" spans="1:7" x14ac:dyDescent="0.25">
      <c r="A1" s="70" t="s">
        <v>150</v>
      </c>
      <c r="B1" s="71" t="s">
        <v>164</v>
      </c>
      <c r="C1" s="71" t="s">
        <v>149</v>
      </c>
      <c r="D1" s="71" t="s">
        <v>140</v>
      </c>
      <c r="E1" s="71" t="s">
        <v>140</v>
      </c>
      <c r="F1" s="72" t="s">
        <v>151</v>
      </c>
      <c r="G1" s="34"/>
    </row>
    <row r="2" spans="1:7" x14ac:dyDescent="0.25">
      <c r="A2" s="73"/>
      <c r="B2" s="74"/>
      <c r="C2" s="74"/>
      <c r="D2" s="74" t="s">
        <v>138</v>
      </c>
      <c r="E2" s="74" t="s">
        <v>139</v>
      </c>
      <c r="F2" s="75"/>
      <c r="G2" s="34"/>
    </row>
    <row r="3" spans="1:7" x14ac:dyDescent="0.25">
      <c r="A3" s="41" t="s">
        <v>141</v>
      </c>
      <c r="B3" s="42" t="s">
        <v>165</v>
      </c>
      <c r="C3" s="42" t="s">
        <v>144</v>
      </c>
      <c r="D3" s="43">
        <v>2</v>
      </c>
      <c r="E3" s="43">
        <f>D3*0.0254</f>
        <v>5.0799999999999998E-2</v>
      </c>
      <c r="F3" s="44">
        <v>4</v>
      </c>
      <c r="G3" s="34"/>
    </row>
    <row r="4" spans="1:7" x14ac:dyDescent="0.25">
      <c r="A4" s="41" t="s">
        <v>142</v>
      </c>
      <c r="B4" s="42" t="s">
        <v>166</v>
      </c>
      <c r="C4" s="45" t="s">
        <v>99</v>
      </c>
      <c r="D4" s="43">
        <v>1.3779999999999999</v>
      </c>
      <c r="E4" s="43">
        <f>D4*0.0254</f>
        <v>3.5001199999999996E-2</v>
      </c>
      <c r="F4" s="44"/>
      <c r="G4" s="34"/>
    </row>
    <row r="5" spans="1:7" x14ac:dyDescent="0.25">
      <c r="A5" s="41" t="s">
        <v>103</v>
      </c>
      <c r="B5" s="42" t="s">
        <v>167</v>
      </c>
      <c r="C5" s="45" t="s">
        <v>97</v>
      </c>
      <c r="D5" s="43">
        <v>3.15</v>
      </c>
      <c r="E5" s="43">
        <f t="shared" ref="E5:E27" si="0">D5*0.0254</f>
        <v>8.0009999999999998E-2</v>
      </c>
      <c r="F5" s="44">
        <v>4.4000000000000004</v>
      </c>
      <c r="G5" s="34"/>
    </row>
    <row r="6" spans="1:7" x14ac:dyDescent="0.25">
      <c r="A6" s="41" t="s">
        <v>104</v>
      </c>
      <c r="B6" s="42" t="s">
        <v>166</v>
      </c>
      <c r="C6" s="45" t="s">
        <v>99</v>
      </c>
      <c r="D6" s="43">
        <v>0.68899999999999995</v>
      </c>
      <c r="E6" s="43">
        <f t="shared" si="0"/>
        <v>1.7500599999999998E-2</v>
      </c>
      <c r="F6" s="44"/>
      <c r="G6" s="34"/>
    </row>
    <row r="7" spans="1:7" x14ac:dyDescent="0.25">
      <c r="A7" s="41" t="s">
        <v>105</v>
      </c>
      <c r="B7" s="42" t="s">
        <v>168</v>
      </c>
      <c r="C7" s="45" t="s">
        <v>98</v>
      </c>
      <c r="D7" s="43">
        <v>7.87</v>
      </c>
      <c r="E7" s="43">
        <f t="shared" si="0"/>
        <v>0.19989799999999999</v>
      </c>
      <c r="F7" s="44">
        <v>4.5999999999999996</v>
      </c>
      <c r="G7" s="34"/>
    </row>
    <row r="8" spans="1:7" x14ac:dyDescent="0.25">
      <c r="A8" s="41" t="s">
        <v>145</v>
      </c>
      <c r="B8" s="42" t="s">
        <v>166</v>
      </c>
      <c r="C8" s="45" t="s">
        <v>99</v>
      </c>
      <c r="D8" s="43">
        <v>0.68899999999999995</v>
      </c>
      <c r="E8" s="43">
        <f t="shared" si="0"/>
        <v>1.7500599999999998E-2</v>
      </c>
      <c r="F8" s="44"/>
      <c r="G8" s="34"/>
    </row>
    <row r="9" spans="1:7" x14ac:dyDescent="0.25">
      <c r="A9" s="41" t="s">
        <v>106</v>
      </c>
      <c r="B9" s="42" t="s">
        <v>167</v>
      </c>
      <c r="C9" s="45" t="s">
        <v>97</v>
      </c>
      <c r="D9" s="43">
        <v>3.15</v>
      </c>
      <c r="E9" s="43">
        <f t="shared" si="0"/>
        <v>8.0009999999999998E-2</v>
      </c>
      <c r="F9" s="44">
        <v>4.4000000000000004</v>
      </c>
      <c r="G9" s="34"/>
    </row>
    <row r="10" spans="1:7" x14ac:dyDescent="0.25">
      <c r="A10" s="41" t="s">
        <v>110</v>
      </c>
      <c r="B10" s="42" t="s">
        <v>166</v>
      </c>
      <c r="C10" s="45" t="s">
        <v>99</v>
      </c>
      <c r="D10" s="43">
        <v>0.68899999999999995</v>
      </c>
      <c r="E10" s="43">
        <f t="shared" si="0"/>
        <v>1.7500599999999998E-2</v>
      </c>
      <c r="F10" s="44"/>
      <c r="G10" s="34"/>
    </row>
    <row r="11" spans="1:7" x14ac:dyDescent="0.25">
      <c r="A11" s="41" t="s">
        <v>107</v>
      </c>
      <c r="B11" s="42" t="s">
        <v>168</v>
      </c>
      <c r="C11" s="45" t="s">
        <v>98</v>
      </c>
      <c r="D11" s="43">
        <v>7.87</v>
      </c>
      <c r="E11" s="43">
        <f t="shared" si="0"/>
        <v>0.19989799999999999</v>
      </c>
      <c r="F11" s="44">
        <v>4.5999999999999996</v>
      </c>
      <c r="G11" s="34"/>
    </row>
    <row r="12" spans="1:7" x14ac:dyDescent="0.25">
      <c r="A12" s="41" t="s">
        <v>146</v>
      </c>
      <c r="B12" s="42" t="s">
        <v>166</v>
      </c>
      <c r="C12" s="45" t="s">
        <v>99</v>
      </c>
      <c r="D12" s="43">
        <v>0.68899999999999995</v>
      </c>
      <c r="E12" s="43">
        <f t="shared" si="0"/>
        <v>1.7500599999999998E-2</v>
      </c>
      <c r="F12" s="44"/>
      <c r="G12" s="34"/>
    </row>
    <row r="13" spans="1:7" x14ac:dyDescent="0.25">
      <c r="A13" s="41" t="s">
        <v>108</v>
      </c>
      <c r="B13" s="42" t="s">
        <v>167</v>
      </c>
      <c r="C13" s="45" t="s">
        <v>97</v>
      </c>
      <c r="D13" s="43">
        <v>3.15</v>
      </c>
      <c r="E13" s="43">
        <f t="shared" si="0"/>
        <v>8.0009999999999998E-2</v>
      </c>
      <c r="F13" s="44">
        <v>4.4000000000000004</v>
      </c>
      <c r="G13" s="34"/>
    </row>
    <row r="14" spans="1:7" x14ac:dyDescent="0.25">
      <c r="A14" s="41" t="s">
        <v>111</v>
      </c>
      <c r="B14" s="42" t="s">
        <v>166</v>
      </c>
      <c r="C14" s="45" t="s">
        <v>99</v>
      </c>
      <c r="D14" s="43">
        <v>0.68899999999999995</v>
      </c>
      <c r="E14" s="43">
        <f t="shared" si="0"/>
        <v>1.7500599999999998E-2</v>
      </c>
      <c r="F14" s="44"/>
      <c r="G14" s="34"/>
    </row>
    <row r="15" spans="1:7" x14ac:dyDescent="0.25">
      <c r="A15" s="41" t="s">
        <v>109</v>
      </c>
      <c r="B15" s="42" t="s">
        <v>168</v>
      </c>
      <c r="C15" s="45" t="s">
        <v>98</v>
      </c>
      <c r="D15" s="43">
        <v>7.87</v>
      </c>
      <c r="E15" s="43">
        <f t="shared" si="0"/>
        <v>0.19989799999999999</v>
      </c>
      <c r="F15" s="44">
        <v>4.5999999999999996</v>
      </c>
      <c r="G15" s="34"/>
    </row>
    <row r="16" spans="1:7" x14ac:dyDescent="0.25">
      <c r="A16" s="41" t="s">
        <v>112</v>
      </c>
      <c r="B16" s="42" t="s">
        <v>166</v>
      </c>
      <c r="C16" s="45" t="s">
        <v>99</v>
      </c>
      <c r="D16" s="43">
        <v>0.68899999999999995</v>
      </c>
      <c r="E16" s="43">
        <f t="shared" si="0"/>
        <v>1.7500599999999998E-2</v>
      </c>
      <c r="F16" s="44"/>
      <c r="G16" s="34"/>
    </row>
    <row r="17" spans="1:7" x14ac:dyDescent="0.25">
      <c r="A17" s="41" t="s">
        <v>113</v>
      </c>
      <c r="B17" s="42" t="s">
        <v>167</v>
      </c>
      <c r="C17" s="45" t="s">
        <v>97</v>
      </c>
      <c r="D17" s="43">
        <v>3.15</v>
      </c>
      <c r="E17" s="43">
        <f t="shared" si="0"/>
        <v>8.0009999999999998E-2</v>
      </c>
      <c r="F17" s="44">
        <v>4.4000000000000004</v>
      </c>
      <c r="G17" s="34"/>
    </row>
    <row r="18" spans="1:7" x14ac:dyDescent="0.25">
      <c r="A18" s="41" t="s">
        <v>114</v>
      </c>
      <c r="B18" s="42" t="s">
        <v>166</v>
      </c>
      <c r="C18" s="45" t="s">
        <v>99</v>
      </c>
      <c r="D18" s="43">
        <v>0.68899999999999995</v>
      </c>
      <c r="E18" s="43">
        <f t="shared" si="0"/>
        <v>1.7500599999999998E-2</v>
      </c>
      <c r="F18" s="44"/>
      <c r="G18" s="34"/>
    </row>
    <row r="19" spans="1:7" x14ac:dyDescent="0.25">
      <c r="A19" s="41" t="s">
        <v>115</v>
      </c>
      <c r="B19" s="42" t="s">
        <v>168</v>
      </c>
      <c r="C19" s="45" t="s">
        <v>98</v>
      </c>
      <c r="D19" s="43">
        <v>7.87</v>
      </c>
      <c r="E19" s="43">
        <f t="shared" si="0"/>
        <v>0.19989799999999999</v>
      </c>
      <c r="F19" s="44">
        <v>4.5999999999999996</v>
      </c>
      <c r="G19" s="34"/>
    </row>
    <row r="20" spans="1:7" x14ac:dyDescent="0.25">
      <c r="A20" s="41" t="s">
        <v>116</v>
      </c>
      <c r="B20" s="42" t="s">
        <v>166</v>
      </c>
      <c r="C20" s="45" t="s">
        <v>99</v>
      </c>
      <c r="D20" s="43">
        <v>0.68899999999999995</v>
      </c>
      <c r="E20" s="43">
        <f t="shared" si="0"/>
        <v>1.7500599999999998E-2</v>
      </c>
      <c r="F20" s="44"/>
      <c r="G20" s="34"/>
    </row>
    <row r="21" spans="1:7" x14ac:dyDescent="0.25">
      <c r="A21" s="41" t="s">
        <v>117</v>
      </c>
      <c r="B21" s="42" t="s">
        <v>167</v>
      </c>
      <c r="C21" s="45" t="s">
        <v>97</v>
      </c>
      <c r="D21" s="43">
        <v>3.15</v>
      </c>
      <c r="E21" s="43">
        <f t="shared" si="0"/>
        <v>8.0009999999999998E-2</v>
      </c>
      <c r="F21" s="44">
        <v>4.4000000000000004</v>
      </c>
      <c r="G21" s="34"/>
    </row>
    <row r="22" spans="1:7" x14ac:dyDescent="0.25">
      <c r="A22" s="41" t="s">
        <v>147</v>
      </c>
      <c r="B22" s="42" t="s">
        <v>166</v>
      </c>
      <c r="C22" s="45" t="s">
        <v>99</v>
      </c>
      <c r="D22" s="43">
        <v>0.68899999999999995</v>
      </c>
      <c r="E22" s="43">
        <f t="shared" si="0"/>
        <v>1.7500599999999998E-2</v>
      </c>
      <c r="F22" s="44"/>
      <c r="G22" s="34"/>
    </row>
    <row r="23" spans="1:7" x14ac:dyDescent="0.25">
      <c r="A23" s="41" t="s">
        <v>118</v>
      </c>
      <c r="B23" s="42" t="s">
        <v>168</v>
      </c>
      <c r="C23" s="45" t="s">
        <v>98</v>
      </c>
      <c r="D23" s="43">
        <v>7.87</v>
      </c>
      <c r="E23" s="43">
        <f t="shared" si="0"/>
        <v>0.19989799999999999</v>
      </c>
      <c r="F23" s="44">
        <v>4.5999999999999996</v>
      </c>
      <c r="G23" s="34"/>
    </row>
    <row r="24" spans="1:7" x14ac:dyDescent="0.25">
      <c r="A24" s="41" t="s">
        <v>119</v>
      </c>
      <c r="B24" s="42" t="s">
        <v>166</v>
      </c>
      <c r="C24" s="45" t="s">
        <v>99</v>
      </c>
      <c r="D24" s="43">
        <v>0.68899999999999995</v>
      </c>
      <c r="E24" s="43">
        <f t="shared" si="0"/>
        <v>1.7500599999999998E-2</v>
      </c>
      <c r="F24" s="44"/>
      <c r="G24" s="34"/>
    </row>
    <row r="25" spans="1:7" x14ac:dyDescent="0.25">
      <c r="A25" s="41" t="s">
        <v>120</v>
      </c>
      <c r="B25" s="42" t="s">
        <v>167</v>
      </c>
      <c r="C25" s="45" t="s">
        <v>97</v>
      </c>
      <c r="D25" s="43">
        <v>3.15</v>
      </c>
      <c r="E25" s="43">
        <f t="shared" si="0"/>
        <v>8.0009999999999998E-2</v>
      </c>
      <c r="F25" s="44">
        <v>4.4000000000000004</v>
      </c>
      <c r="G25" s="34"/>
    </row>
    <row r="26" spans="1:7" x14ac:dyDescent="0.25">
      <c r="A26" s="41" t="s">
        <v>121</v>
      </c>
      <c r="B26" s="42" t="s">
        <v>166</v>
      </c>
      <c r="C26" s="45" t="s">
        <v>99</v>
      </c>
      <c r="D26" s="43">
        <v>1.3779999999999999</v>
      </c>
      <c r="E26" s="43">
        <f t="shared" si="0"/>
        <v>3.5001199999999996E-2</v>
      </c>
      <c r="F26" s="44"/>
      <c r="G26" s="34"/>
    </row>
    <row r="27" spans="1:7" x14ac:dyDescent="0.25">
      <c r="A27" s="41" t="s">
        <v>143</v>
      </c>
      <c r="B27" s="42" t="s">
        <v>165</v>
      </c>
      <c r="C27" s="42" t="s">
        <v>144</v>
      </c>
      <c r="D27" s="43">
        <v>2</v>
      </c>
      <c r="E27" s="43">
        <f t="shared" si="0"/>
        <v>5.0799999999999998E-2</v>
      </c>
      <c r="F27" s="44">
        <v>4</v>
      </c>
      <c r="G27" s="34"/>
    </row>
    <row r="28" spans="1:7" x14ac:dyDescent="0.25">
      <c r="A28" s="80" t="s">
        <v>152</v>
      </c>
      <c r="B28" s="58"/>
      <c r="C28" s="58"/>
      <c r="D28" s="76">
        <f>SUM(D3:D27)</f>
        <v>71.895999999999987</v>
      </c>
      <c r="E28" s="76">
        <f t="shared" ref="E28:E29" si="1">D28*0.0254</f>
        <v>1.8261583999999995</v>
      </c>
      <c r="F28" s="61"/>
      <c r="G28" s="34"/>
    </row>
    <row r="29" spans="1:7" x14ac:dyDescent="0.25">
      <c r="A29" s="81" t="s">
        <v>153</v>
      </c>
      <c r="B29" s="77"/>
      <c r="C29" s="77"/>
      <c r="D29" s="78">
        <f>SUM(D4:D26)</f>
        <v>67.895999999999987</v>
      </c>
      <c r="E29" s="77">
        <f t="shared" si="1"/>
        <v>1.7245583999999996</v>
      </c>
      <c r="F29" s="79"/>
    </row>
    <row r="33" spans="5:6" x14ac:dyDescent="0.25">
      <c r="E33" s="34" t="s">
        <v>102</v>
      </c>
      <c r="F33" s="34" t="s">
        <v>102</v>
      </c>
    </row>
    <row r="34" spans="5:6" x14ac:dyDescent="0.25">
      <c r="E34" s="34" t="s">
        <v>100</v>
      </c>
      <c r="F34" s="34" t="s">
        <v>101</v>
      </c>
    </row>
    <row r="35" spans="5:6" x14ac:dyDescent="0.25">
      <c r="E35" s="34">
        <v>2.4</v>
      </c>
      <c r="F35" s="34">
        <f>E35*39.37</f>
        <v>94.487999999999985</v>
      </c>
    </row>
    <row r="36" spans="5:6" x14ac:dyDescent="0.25">
      <c r="E36" s="34" t="s">
        <v>101</v>
      </c>
      <c r="F36" s="34" t="s">
        <v>100</v>
      </c>
    </row>
    <row r="37" spans="5:6" x14ac:dyDescent="0.25">
      <c r="E37" s="34">
        <v>7.87</v>
      </c>
      <c r="F37" s="34">
        <f>E37*0.0254</f>
        <v>0.19989799999999999</v>
      </c>
    </row>
  </sheetData>
  <phoneticPr fontId="4" type="noConversion"/>
  <conditionalFormatting sqref="A3:F27">
    <cfRule type="expression" dxfId="21" priority="253">
      <formula>$C3="Solder Mask"</formula>
    </cfRule>
    <cfRule type="expression" dxfId="20" priority="255">
      <formula>$C3="Signal"</formula>
    </cfRule>
    <cfRule type="expression" dxfId="19" priority="258">
      <formula>$C3="Prepreg"</formula>
    </cfRule>
  </conditionalFormatting>
  <conditionalFormatting sqref="A3:F28">
    <cfRule type="expression" dxfId="18" priority="245">
      <formula>$C3="Core"</formula>
    </cfRule>
  </conditionalFormatting>
  <conditionalFormatting sqref="E28:F28">
    <cfRule type="expression" dxfId="17" priority="36">
      <formula>$C28="Bot"</formula>
    </cfRule>
    <cfRule type="expression" dxfId="16" priority="37">
      <formula>$C28="Signal"</formula>
    </cfRule>
    <cfRule type="expression" dxfId="15" priority="38">
      <formula>$C28="Signal (PWR)"</formula>
    </cfRule>
    <cfRule type="expression" dxfId="14" priority="39">
      <formula>$C28="Core"</formula>
    </cfRule>
    <cfRule type="expression" dxfId="13" priority="40">
      <formula>$C28="Signal (GND)"</formula>
    </cfRule>
    <cfRule type="expression" dxfId="12" priority="41">
      <formula>$C28="Prepreg"</formula>
    </cfRule>
    <cfRule type="expression" dxfId="11" priority="42">
      <formula>$C28="Top"</formula>
    </cfRule>
  </conditionalFormatting>
  <conditionalFormatting sqref="E33:F33">
    <cfRule type="cellIs" dxfId="10" priority="225" operator="equal">
      <formula>"Signal (PWR)"</formula>
    </cfRule>
    <cfRule type="cellIs" dxfId="9" priority="226" operator="equal">
      <formula>"Signal (GND)"</formula>
    </cfRule>
    <cfRule type="cellIs" dxfId="8" priority="227" operator="equal">
      <formula>"Core"</formula>
    </cfRule>
    <cfRule type="cellIs" dxfId="7" priority="228" operator="equal">
      <formula>"Prepreg"</formula>
    </cfRule>
    <cfRule type="cellIs" dxfId="6" priority="229" operator="equal">
      <formula>"Signal"</formula>
    </cfRule>
    <cfRule type="cellIs" dxfId="5" priority="230" operator="equal">
      <formula>"Bot"</formula>
    </cfRule>
    <cfRule type="cellIs" dxfId="4" priority="231" operator="equal">
      <formula>"Top"</formula>
    </cfRule>
  </conditionalFormatting>
  <pageMargins left="0.25" right="0.25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7CD0-8653-43DA-874A-5FC68A534B68}">
  <sheetPr>
    <pageSetUpPr fitToPage="1"/>
  </sheetPr>
  <dimension ref="A1:E27"/>
  <sheetViews>
    <sheetView tabSelected="1" workbookViewId="0">
      <selection activeCell="G27" sqref="G26:G27"/>
    </sheetView>
  </sheetViews>
  <sheetFormatPr defaultRowHeight="15" x14ac:dyDescent="0.25"/>
  <cols>
    <col min="1" max="7" width="20.7109375" customWidth="1"/>
  </cols>
  <sheetData>
    <row r="1" spans="1:5" x14ac:dyDescent="0.25">
      <c r="A1" s="54"/>
      <c r="B1" s="55" t="s">
        <v>158</v>
      </c>
      <c r="C1" s="55" t="s">
        <v>159</v>
      </c>
      <c r="D1" s="55" t="s">
        <v>162</v>
      </c>
      <c r="E1" s="56" t="s">
        <v>163</v>
      </c>
    </row>
    <row r="2" spans="1:5" x14ac:dyDescent="0.25">
      <c r="A2" s="57" t="s">
        <v>160</v>
      </c>
      <c r="B2" s="58"/>
      <c r="C2" s="58"/>
      <c r="D2" s="58"/>
      <c r="E2" s="59"/>
    </row>
    <row r="3" spans="1:5" x14ac:dyDescent="0.25">
      <c r="A3" s="48" t="s">
        <v>154</v>
      </c>
      <c r="B3" s="49">
        <v>4</v>
      </c>
      <c r="C3" s="49">
        <v>7</v>
      </c>
      <c r="D3" s="49">
        <v>3</v>
      </c>
      <c r="E3" s="50">
        <v>5</v>
      </c>
    </row>
    <row r="4" spans="1:5" x14ac:dyDescent="0.25">
      <c r="A4" s="51" t="s">
        <v>155</v>
      </c>
      <c r="B4" s="52">
        <v>12</v>
      </c>
      <c r="C4" s="52">
        <v>21</v>
      </c>
      <c r="D4" s="52">
        <v>7</v>
      </c>
      <c r="E4" s="53">
        <v>6</v>
      </c>
    </row>
    <row r="5" spans="1:5" x14ac:dyDescent="0.25">
      <c r="A5" s="47" t="s">
        <v>156</v>
      </c>
      <c r="B5" s="62">
        <v>50.5</v>
      </c>
      <c r="C5" s="62">
        <v>39.020000000000003</v>
      </c>
      <c r="D5" s="62">
        <v>99.27</v>
      </c>
      <c r="E5" s="63">
        <v>79.819999999999993</v>
      </c>
    </row>
    <row r="6" spans="1:5" x14ac:dyDescent="0.25">
      <c r="A6" s="64" t="s">
        <v>157</v>
      </c>
      <c r="B6" s="65">
        <v>1</v>
      </c>
      <c r="C6" s="65">
        <v>2.4500000000000002</v>
      </c>
      <c r="D6" s="65">
        <v>0.73</v>
      </c>
      <c r="E6" s="66">
        <v>0.23</v>
      </c>
    </row>
    <row r="7" spans="1:5" x14ac:dyDescent="0.25">
      <c r="A7" s="57" t="s">
        <v>161</v>
      </c>
      <c r="B7" s="60"/>
      <c r="C7" s="60"/>
      <c r="D7" s="60"/>
      <c r="E7" s="61"/>
    </row>
    <row r="8" spans="1:5" x14ac:dyDescent="0.25">
      <c r="A8" s="48" t="s">
        <v>154</v>
      </c>
      <c r="B8" s="49">
        <v>3</v>
      </c>
      <c r="C8" s="49">
        <v>5</v>
      </c>
      <c r="D8" s="49">
        <v>3</v>
      </c>
      <c r="E8" s="50">
        <v>4</v>
      </c>
    </row>
    <row r="9" spans="1:5" x14ac:dyDescent="0.25">
      <c r="A9" s="51" t="s">
        <v>155</v>
      </c>
      <c r="B9" s="52">
        <v>9</v>
      </c>
      <c r="C9" s="52">
        <v>15</v>
      </c>
      <c r="D9" s="52">
        <v>8</v>
      </c>
      <c r="E9" s="53">
        <v>4</v>
      </c>
    </row>
    <row r="10" spans="1:5" x14ac:dyDescent="0.25">
      <c r="A10" s="47" t="s">
        <v>156</v>
      </c>
      <c r="B10" s="62">
        <v>51.18</v>
      </c>
      <c r="C10" s="62">
        <v>40.51</v>
      </c>
      <c r="D10" s="62">
        <v>97.88</v>
      </c>
      <c r="E10" s="63">
        <v>78.39</v>
      </c>
    </row>
    <row r="11" spans="1:5" x14ac:dyDescent="0.25">
      <c r="A11" s="67" t="s">
        <v>157</v>
      </c>
      <c r="B11" s="68">
        <v>2.36</v>
      </c>
      <c r="C11" s="68">
        <v>2.4500000000000002</v>
      </c>
      <c r="D11" s="68">
        <v>2.12</v>
      </c>
      <c r="E11" s="69">
        <v>2.0099999999999998</v>
      </c>
    </row>
    <row r="12" spans="1:5" x14ac:dyDescent="0.25">
      <c r="B12" s="35"/>
      <c r="C12" s="35"/>
      <c r="D12" s="35"/>
      <c r="E12" s="35"/>
    </row>
    <row r="13" spans="1:5" x14ac:dyDescent="0.25">
      <c r="B13" s="35"/>
      <c r="C13" s="35"/>
      <c r="D13" s="35"/>
      <c r="E13" s="35"/>
    </row>
    <row r="14" spans="1:5" x14ac:dyDescent="0.25">
      <c r="B14" s="35"/>
      <c r="C14" s="35"/>
      <c r="D14" s="35"/>
      <c r="E14" s="35"/>
    </row>
    <row r="15" spans="1:5" x14ac:dyDescent="0.25">
      <c r="B15" s="35"/>
      <c r="C15" s="35"/>
      <c r="D15" s="35"/>
      <c r="E15" s="35"/>
    </row>
    <row r="16" spans="1:5" x14ac:dyDescent="0.25">
      <c r="B16" s="35"/>
      <c r="C16" s="35"/>
      <c r="D16" s="35"/>
      <c r="E16" s="35"/>
    </row>
    <row r="17" spans="2:5" x14ac:dyDescent="0.25">
      <c r="B17" s="35"/>
      <c r="C17" s="35"/>
      <c r="D17" s="35"/>
      <c r="E17" s="35"/>
    </row>
    <row r="18" spans="2:5" x14ac:dyDescent="0.25">
      <c r="B18" s="35"/>
      <c r="C18" s="35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x14ac:dyDescent="0.25">
      <c r="B22" s="35"/>
      <c r="C22" s="35"/>
      <c r="D22" s="35"/>
      <c r="E22" s="35"/>
    </row>
    <row r="23" spans="2:5" x14ac:dyDescent="0.25">
      <c r="B23" s="35"/>
      <c r="C23" s="35"/>
      <c r="D23" s="35"/>
      <c r="E23" s="35"/>
    </row>
    <row r="24" spans="2:5" x14ac:dyDescent="0.25">
      <c r="B24" s="35"/>
      <c r="C24" s="35"/>
      <c r="D24" s="35"/>
      <c r="E24" s="35"/>
    </row>
    <row r="25" spans="2:5" x14ac:dyDescent="0.25">
      <c r="B25" s="35"/>
      <c r="C25" s="35"/>
      <c r="D25" s="35"/>
      <c r="E25" s="35"/>
    </row>
    <row r="26" spans="2:5" x14ac:dyDescent="0.25">
      <c r="B26" s="35"/>
      <c r="C26" s="35"/>
      <c r="D26" s="35"/>
      <c r="E26" s="35"/>
    </row>
    <row r="27" spans="2:5" x14ac:dyDescent="0.25">
      <c r="B27" s="34"/>
      <c r="C27" s="34"/>
      <c r="D27" s="34"/>
      <c r="E27" s="34"/>
    </row>
  </sheetData>
  <conditionalFormatting sqref="B3:E27">
    <cfRule type="expression" dxfId="3" priority="2">
      <formula>$C3="Solder Mask"</formula>
    </cfRule>
    <cfRule type="expression" dxfId="2" priority="3">
      <formula>$C3="Signal"</formula>
    </cfRule>
    <cfRule type="expression" dxfId="1" priority="4">
      <formula>$C3="Prepreg"</formula>
    </cfRule>
  </conditionalFormatting>
  <conditionalFormatting sqref="B3:E27">
    <cfRule type="expression" dxfId="0" priority="1">
      <formula>$C3="Core"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127</v>
      </c>
      <c r="F1" s="40"/>
      <c r="H1" s="39" t="s">
        <v>129</v>
      </c>
      <c r="I1" s="40"/>
      <c r="K1" s="39" t="s">
        <v>126</v>
      </c>
      <c r="L1" s="40"/>
      <c r="N1" s="39" t="s">
        <v>134</v>
      </c>
      <c r="O1" s="40"/>
      <c r="Q1" s="39" t="s">
        <v>130</v>
      </c>
      <c r="R1" s="40"/>
      <c r="T1" s="39" t="s">
        <v>128</v>
      </c>
      <c r="U1" s="40"/>
      <c r="W1" s="39" t="s">
        <v>136</v>
      </c>
      <c r="X1" s="40"/>
      <c r="Z1" s="39" t="s">
        <v>135</v>
      </c>
      <c r="AA1" s="40"/>
      <c r="AC1" s="39" t="s">
        <v>131</v>
      </c>
      <c r="AD1" s="40"/>
      <c r="AF1" s="39" t="s">
        <v>132</v>
      </c>
      <c r="AG1" s="40"/>
      <c r="AI1" s="39" t="s">
        <v>137</v>
      </c>
      <c r="AJ1" s="40"/>
      <c r="AL1" s="39" t="s">
        <v>133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122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125</v>
      </c>
      <c r="C31" s="31">
        <f>C8/1000</f>
        <v>0.64462319288775649</v>
      </c>
      <c r="W31"/>
    </row>
    <row r="32" spans="2:39" x14ac:dyDescent="0.25">
      <c r="B32" s="30" t="s">
        <v>123</v>
      </c>
      <c r="C32" s="31">
        <f>C31*C26</f>
        <v>15.470956629306155</v>
      </c>
    </row>
    <row r="33" spans="2:21" x14ac:dyDescent="0.25">
      <c r="B33" s="26" t="s">
        <v>124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127</v>
      </c>
      <c r="F1" s="40"/>
      <c r="H1" s="39" t="s">
        <v>129</v>
      </c>
      <c r="I1" s="40"/>
      <c r="K1" s="39" t="s">
        <v>126</v>
      </c>
      <c r="L1" s="40"/>
      <c r="N1" s="39" t="s">
        <v>134</v>
      </c>
      <c r="O1" s="40"/>
      <c r="Q1" s="39" t="s">
        <v>130</v>
      </c>
      <c r="R1" s="40"/>
      <c r="T1" s="39" t="s">
        <v>128</v>
      </c>
      <c r="U1" s="40"/>
      <c r="W1" s="39" t="s">
        <v>135</v>
      </c>
      <c r="X1" s="40"/>
      <c r="Z1" s="39" t="s">
        <v>131</v>
      </c>
      <c r="AA1" s="40"/>
      <c r="AC1" s="39" t="s">
        <v>132</v>
      </c>
      <c r="AD1" s="40"/>
      <c r="AF1" s="39" t="s">
        <v>137</v>
      </c>
      <c r="AG1" s="40"/>
      <c r="AI1" s="39" t="s">
        <v>133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122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125</v>
      </c>
      <c r="C34" s="31">
        <f>C8/1000</f>
        <v>0.6305983351488027</v>
      </c>
    </row>
    <row r="35" spans="2:21" x14ac:dyDescent="0.25">
      <c r="B35" s="30" t="s">
        <v>123</v>
      </c>
      <c r="C35" s="31">
        <f>C34*C29</f>
        <v>15.134360043571265</v>
      </c>
    </row>
    <row r="36" spans="2:21" x14ac:dyDescent="0.25">
      <c r="B36" s="26" t="s">
        <v>124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zoomScaleNormal="100" workbookViewId="0">
      <selection activeCell="I21" sqref="I21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9" t="s">
        <v>40</v>
      </c>
      <c r="C1" s="40"/>
      <c r="E1" s="39" t="s">
        <v>127</v>
      </c>
      <c r="F1" s="40"/>
      <c r="H1" s="39" t="s">
        <v>129</v>
      </c>
      <c r="I1" s="40"/>
      <c r="K1" s="39" t="s">
        <v>126</v>
      </c>
      <c r="L1" s="40"/>
      <c r="N1" s="39" t="s">
        <v>134</v>
      </c>
      <c r="O1" s="40"/>
      <c r="Q1" s="39" t="s">
        <v>130</v>
      </c>
      <c r="R1" s="40"/>
      <c r="T1" s="39" t="s">
        <v>148</v>
      </c>
      <c r="U1" s="40"/>
      <c r="W1" s="39" t="s">
        <v>131</v>
      </c>
      <c r="X1" s="40"/>
      <c r="Z1" s="39" t="s">
        <v>132</v>
      </c>
      <c r="AA1" s="40"/>
      <c r="AC1" s="39" t="s">
        <v>137</v>
      </c>
      <c r="AD1" s="40"/>
      <c r="AF1" s="39" t="s">
        <v>133</v>
      </c>
      <c r="AG1" s="40"/>
    </row>
    <row r="2" spans="2:33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92</v>
      </c>
      <c r="AD2" s="38"/>
      <c r="AE2" s="10"/>
      <c r="AF2" s="37" t="s">
        <v>30</v>
      </c>
      <c r="AG2" s="38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2970.7940934743488</v>
      </c>
      <c r="E5" s="17" t="s">
        <v>76</v>
      </c>
      <c r="F5" s="18">
        <f>SUM(F7:F23)</f>
        <v>2189.9524815517607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122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636.61409347434903</v>
      </c>
      <c r="E8" s="19" t="s">
        <v>27</v>
      </c>
      <c r="F8" s="18">
        <f>U27/U3</f>
        <v>1648.2624815517604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71299.058243384367</v>
      </c>
      <c r="E24" s="21" t="s">
        <v>35</v>
      </c>
      <c r="F24" s="22">
        <f>F5*F4</f>
        <v>13139.714889310564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0.93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2139.0233540738136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692.27024225173955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71299.058243384367</v>
      </c>
      <c r="E27" s="24" t="s">
        <v>37</v>
      </c>
      <c r="F27" s="25">
        <f>F26+F24</f>
        <v>15278.738243384378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9889.5748893105629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2.9707940934743489</v>
      </c>
      <c r="F31"/>
    </row>
    <row r="32" spans="2:33" x14ac:dyDescent="0.25">
      <c r="B32" s="30" t="s">
        <v>73</v>
      </c>
      <c r="C32" s="31">
        <f>C27/1000</f>
        <v>71.299058243384366</v>
      </c>
    </row>
    <row r="33" spans="2:21" x14ac:dyDescent="0.25">
      <c r="B33" s="30" t="s">
        <v>81</v>
      </c>
      <c r="C33" s="31">
        <f>(C26+F26+L26+O26+R26+U26+X26+AA26+AD26+AG26+I26)/1000</f>
        <v>5.2658746845608482</v>
      </c>
    </row>
    <row r="34" spans="2:21" x14ac:dyDescent="0.25">
      <c r="B34" s="30" t="s">
        <v>38</v>
      </c>
      <c r="C34" s="31">
        <f>1-C33/C32</f>
        <v>0.9261438395639755</v>
      </c>
      <c r="N34"/>
      <c r="Q34"/>
    </row>
    <row r="35" spans="2:21" x14ac:dyDescent="0.25">
      <c r="B35" s="30" t="s">
        <v>125</v>
      </c>
      <c r="C35" s="31">
        <f>C8/1000</f>
        <v>0.63661409347434905</v>
      </c>
    </row>
    <row r="36" spans="2:21" x14ac:dyDescent="0.25">
      <c r="B36" s="30" t="s">
        <v>123</v>
      </c>
      <c r="C36" s="31">
        <f>C35*C30</f>
        <v>15.278738243384378</v>
      </c>
    </row>
    <row r="37" spans="2:21" x14ac:dyDescent="0.25">
      <c r="B37" s="26" t="s">
        <v>124</v>
      </c>
      <c r="C37" s="27">
        <f>1-C33/C36</f>
        <v>0.65534623339457054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Q2:R2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AF2:AG2"/>
    <mergeCell ref="AF1:AG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2024-03-09T21:14:22Z</cp:lastPrinted>
  <dcterms:created xsi:type="dcterms:W3CDTF">2024-01-29T16:51:03Z</dcterms:created>
  <dcterms:modified xsi:type="dcterms:W3CDTF">2024-03-10T02:00:58Z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