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A90278F6-84E7-490B-AFC4-3FE589297083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8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C32" i="10"/>
  <c r="U16" i="10"/>
  <c r="U5" i="10" s="1"/>
  <c r="AA5" i="10"/>
  <c r="L5" i="10"/>
  <c r="O5" i="10"/>
  <c r="O23" i="10" s="1"/>
  <c r="R5" i="10"/>
  <c r="R23" i="10" s="1"/>
  <c r="X5" i="10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2" i="9"/>
  <c r="C31" i="9"/>
  <c r="C30" i="9"/>
  <c r="D22" i="9"/>
  <c r="D20" i="9"/>
  <c r="D18" i="9"/>
  <c r="D16" i="9"/>
  <c r="D14" i="9"/>
  <c r="D12" i="9"/>
  <c r="C29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X6" i="10" l="1"/>
  <c r="X23" i="10" s="1"/>
  <c r="X25" i="10" s="1"/>
  <c r="X26" i="10" s="1"/>
  <c r="F9" i="10" s="1"/>
  <c r="AJ25" i="10"/>
  <c r="AJ26" i="10" s="1"/>
  <c r="AD9" i="10" s="1"/>
  <c r="AD5" i="10" s="1"/>
  <c r="AD23" i="10" s="1"/>
  <c r="AD25" i="10" s="1"/>
  <c r="AD26" i="10" s="1"/>
  <c r="AA8" i="10" s="1"/>
  <c r="AA23" i="10" s="1"/>
  <c r="AA25" i="10" s="1"/>
  <c r="AA26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L23" i="10" s="1"/>
  <c r="L25" i="10" s="1"/>
  <c r="L26" i="10" s="1"/>
  <c r="F7" i="10" s="1"/>
  <c r="D29" i="9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U23" i="10" l="1"/>
  <c r="U25" i="10" s="1"/>
  <c r="U26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F8" i="10" l="1"/>
  <c r="F5" i="10" s="1"/>
  <c r="F23" i="10" s="1"/>
  <c r="F25" i="10" s="1"/>
  <c r="F26" i="10" s="1"/>
  <c r="C8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34" i="10" l="1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10" l="1"/>
  <c r="C25" i="10" s="1"/>
  <c r="C26" i="10" s="1"/>
  <c r="C31" i="10" s="1"/>
  <c r="C28" i="8"/>
  <c r="C30" i="8" s="1"/>
  <c r="C23" i="4"/>
  <c r="C28" i="4" s="1"/>
  <c r="I9" i="2"/>
  <c r="I5" i="2" s="1"/>
  <c r="I20" i="2" s="1"/>
  <c r="I22" i="2" s="1"/>
  <c r="I23" i="2" s="1"/>
  <c r="C33" i="10" l="1"/>
  <c r="C36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<sst xmlns="http://schemas.openxmlformats.org/spreadsheetml/2006/main" count="1168" uniqueCount="160">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</sst>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38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30501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38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1466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38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44050" y="4800602"/>
          <a:ext cx="2228850" cy="220027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190501</xdr:rowOff>
    </xdr:from>
    <xdr:to>
      <xdr:col>6</xdr:col>
      <xdr:colOff>1</xdr:colOff>
      <xdr:row>38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79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38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73725" y="4800599"/>
          <a:ext cx="2233160" cy="22002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38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255865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27</xdr:row>
      <xdr:rowOff>19052</xdr:rowOff>
    </xdr:from>
    <xdr:to>
      <xdr:col>33</xdr:col>
      <xdr:colOff>1</xdr:colOff>
      <xdr:row>38</xdr:row>
      <xdr:rowOff>95251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89851" y="4819652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3727</xdr:colOff>
      <xdr:row>38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00825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15</xdr:col>
      <xdr:colOff>2366</xdr:colOff>
      <xdr:row>38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87275" y="4800600"/>
          <a:ext cx="2231216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Q42" sqref="A1:XFD1048576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158</v>
      </c>
      <c r="X1" s="40"/>
      <c r="Z1" s="39" t="s">
        <v>157</v>
      </c>
      <c r="AA1" s="40"/>
      <c r="AC1" s="39" t="s">
        <v>153</v>
      </c>
      <c r="AD1" s="40"/>
      <c r="AF1" s="39" t="s">
        <v>154</v>
      </c>
      <c r="AG1" s="40"/>
      <c r="AI1" s="39" t="s">
        <v>159</v>
      </c>
      <c r="AJ1" s="40"/>
      <c r="AL1" s="39" t="s">
        <v>155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144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147</v>
      </c>
      <c r="C31" s="31">
        <f>C8/1000</f>
        <v>0.64462319288775649</v>
      </c>
      <c r="W31"/>
    </row>
    <row r="32" spans="2:39" x14ac:dyDescent="0.25">
      <c r="B32" s="30" t="s">
        <v>145</v>
      </c>
      <c r="C32" s="31">
        <f>C31*C26</f>
        <v>15.470956629306155</v>
      </c>
    </row>
    <row r="33" spans="2:21" x14ac:dyDescent="0.25">
      <c r="B33" s="26" t="s">
        <v>146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abSelected="1" zoomScale="85" zoomScaleNormal="85" workbookViewId="0">
      <selection activeCell="M25" sqref="M2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157</v>
      </c>
      <c r="X1" s="40"/>
      <c r="Z1" s="39" t="s">
        <v>153</v>
      </c>
      <c r="AA1" s="40"/>
      <c r="AC1" s="39" t="s">
        <v>154</v>
      </c>
      <c r="AD1" s="40"/>
      <c r="AF1" s="39" t="s">
        <v>159</v>
      </c>
      <c r="AG1" s="40"/>
      <c r="AI1" s="39" t="s">
        <v>155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144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147</v>
      </c>
      <c r="C34" s="31">
        <f>C8/1000</f>
        <v>0.6305983351488027</v>
      </c>
    </row>
    <row r="35" spans="2:21" x14ac:dyDescent="0.25">
      <c r="B35" s="30" t="s">
        <v>145</v>
      </c>
      <c r="C35" s="31">
        <f>C34*C29</f>
        <v>15.134360043571265</v>
      </c>
    </row>
    <row r="36" spans="2:21" x14ac:dyDescent="0.25">
      <c r="B36" s="26" t="s">
        <v>146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Z1:AA1"/>
    <mergeCell ref="AC1:AD1"/>
    <mergeCell ref="AF1:AG1"/>
    <mergeCell ref="B1:C1"/>
    <mergeCell ref="E1:F1"/>
    <mergeCell ref="H1:I1"/>
    <mergeCell ref="K1:L1"/>
    <mergeCell ref="N1:O1"/>
    <mergeCell ref="Q1:R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workbookViewId="0">
      <selection activeCell="H13" sqref="H13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114</v>
      </c>
      <c r="B1" s="34" t="s">
        <v>109</v>
      </c>
      <c r="C1" s="34" t="s">
        <v>104</v>
      </c>
      <c r="D1" s="34" t="s">
        <v>107</v>
      </c>
      <c r="E1" s="34" t="s">
        <v>142</v>
      </c>
      <c r="F1" s="34" t="s">
        <v>143</v>
      </c>
    </row>
    <row r="2" spans="1:8" x14ac:dyDescent="0.25">
      <c r="A2" s="35" t="s">
        <v>115</v>
      </c>
      <c r="B2" s="34" t="s">
        <v>97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116</v>
      </c>
      <c r="B3" s="34" t="s">
        <v>98</v>
      </c>
      <c r="C3" s="35">
        <v>3.8</v>
      </c>
      <c r="D3" s="35">
        <f t="shared" ref="D3:D28" si="0">C3*0.0254</f>
        <v>9.6519999999999995E-2</v>
      </c>
      <c r="E3" s="35"/>
      <c r="F3" s="35"/>
    </row>
    <row r="4" spans="1:8" x14ac:dyDescent="0.25">
      <c r="A4" s="35" t="s">
        <v>117</v>
      </c>
      <c r="B4" s="34" t="s">
        <v>99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118</v>
      </c>
      <c r="B5" s="34" t="s">
        <v>100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119</v>
      </c>
      <c r="B6" s="34" t="s">
        <v>101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120</v>
      </c>
      <c r="B7" s="34" t="s">
        <v>98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124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121</v>
      </c>
      <c r="B9" s="34" t="s">
        <v>100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125</v>
      </c>
      <c r="B10" s="34" t="s">
        <v>101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122</v>
      </c>
      <c r="B11" s="34" t="s">
        <v>98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126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123</v>
      </c>
      <c r="B13" s="34" t="s">
        <v>100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127</v>
      </c>
      <c r="B14" s="34" t="s">
        <v>103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128</v>
      </c>
      <c r="B15" s="34" t="s">
        <v>98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129</v>
      </c>
      <c r="B16" s="34" t="s">
        <v>99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130</v>
      </c>
      <c r="B17" s="34" t="s">
        <v>100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131</v>
      </c>
      <c r="B18" s="34" t="s">
        <v>103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132</v>
      </c>
      <c r="B19" s="34" t="s">
        <v>98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133</v>
      </c>
      <c r="B20" s="34" t="s">
        <v>99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134</v>
      </c>
      <c r="B21" s="34" t="s">
        <v>100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135</v>
      </c>
      <c r="B22" s="34" t="s">
        <v>99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136</v>
      </c>
      <c r="B23" s="34" t="s">
        <v>98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137</v>
      </c>
      <c r="B24" s="34" t="s">
        <v>101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138</v>
      </c>
      <c r="B25" s="34" t="s">
        <v>100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139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140</v>
      </c>
      <c r="B27" s="34" t="s">
        <v>98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141</v>
      </c>
      <c r="B28" s="34" t="s">
        <v>102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113</v>
      </c>
      <c r="C29" s="35">
        <f>SUM(C2:C28)+2</f>
        <v>64.823999999999998</v>
      </c>
      <c r="D29" s="34">
        <f>SUM(D2:D28)+2</f>
        <v>3.5957295999999994</v>
      </c>
    </row>
    <row r="30" spans="1:7" x14ac:dyDescent="0.25">
      <c r="B30" s="34" t="s">
        <v>110</v>
      </c>
      <c r="C30" s="34">
        <f>COUNTIF(B2:B28, "Signal (GND)")</f>
        <v>7</v>
      </c>
    </row>
    <row r="31" spans="1:7" x14ac:dyDescent="0.25">
      <c r="B31" s="34" t="s">
        <v>112</v>
      </c>
      <c r="C31" s="34">
        <f>COUNTIF(B2:B28, "Signal (PWR)")</f>
        <v>2</v>
      </c>
      <c r="F31" s="34" t="s">
        <v>108</v>
      </c>
      <c r="G31" s="34" t="s">
        <v>108</v>
      </c>
    </row>
    <row r="32" spans="1:7" x14ac:dyDescent="0.25">
      <c r="B32" s="34" t="s">
        <v>111</v>
      </c>
      <c r="C32" s="34">
        <f>COUNTIF(B2:B28, "Top")+COUNTIF(B2:B28, "Bot")+COUNTIF(B2:B28, "Signal")</f>
        <v>5</v>
      </c>
      <c r="F32" s="34" t="s">
        <v>105</v>
      </c>
      <c r="G32" s="34" t="s">
        <v>106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106</v>
      </c>
      <c r="G34" s="34" t="s">
        <v>105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2024-02-23T21:16:39Z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