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lore\OneDrive\Desktop\uni\session7\APP1\S7_PCB\"/>
    </mc:Choice>
  </mc:AlternateContent>
  <xr:revisionPtr revIDLastSave="0" documentId="13_ncr:1_{5617FED4-2866-4CBA-9C17-FBA0B5B09855}" xr6:coauthVersionLast="47" xr6:coauthVersionMax="47" xr10:uidLastSave="{00000000-0000-0000-0000-000000000000}"/>
  <bookViews>
    <workbookView xWindow="-120" yWindow="-120" windowWidth="29040" windowHeight="15720" activeTab="8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6" sheetId="6" r:id="rId5"/>
    <sheet name="Sheet5" sheetId="7" r:id="rId6"/>
    <sheet name="Sheet7" sheetId="8" r:id="rId7"/>
    <sheet name="Sheet9" sheetId="10" r:id="rId8"/>
    <sheet name="Sheet10" sheetId="11" r:id="rId9"/>
    <sheet name="Sheet8" sheetId="9" r:id="rId10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3" i="11" l="1"/>
  <c r="F8" i="11"/>
  <c r="U20" i="11"/>
  <c r="U5" i="11" s="1"/>
  <c r="AD3" i="11"/>
  <c r="AG5" i="11"/>
  <c r="AG24" i="11" s="1"/>
  <c r="AD5" i="11"/>
  <c r="AD24" i="11" s="1"/>
  <c r="AD26" i="11" s="1"/>
  <c r="AD27" i="11" s="1"/>
  <c r="R5" i="11"/>
  <c r="R24" i="11" s="1"/>
  <c r="O5" i="11"/>
  <c r="O24" i="11" s="1"/>
  <c r="AG3" i="11"/>
  <c r="AG25" i="11" s="1"/>
  <c r="AA3" i="11"/>
  <c r="AA25" i="11" s="1"/>
  <c r="X3" i="11"/>
  <c r="U3" i="11"/>
  <c r="R3" i="11"/>
  <c r="R25" i="11" s="1"/>
  <c r="O3" i="11"/>
  <c r="O25" i="11" s="1"/>
  <c r="L3" i="11"/>
  <c r="L25" i="11" s="1"/>
  <c r="I3" i="11"/>
  <c r="F3" i="11"/>
  <c r="O5" i="10"/>
  <c r="O23" i="10" s="1"/>
  <c r="R5" i="10"/>
  <c r="R23" i="10" s="1"/>
  <c r="AJ5" i="10"/>
  <c r="AJ23" i="10" s="1"/>
  <c r="AG5" i="10"/>
  <c r="AG23" i="10" s="1"/>
  <c r="AG25" i="10" s="1"/>
  <c r="AG26" i="10" s="1"/>
  <c r="AJ3" i="10"/>
  <c r="AJ24" i="10" s="1"/>
  <c r="AG3" i="10"/>
  <c r="AD3" i="10"/>
  <c r="AD24" i="10" s="1"/>
  <c r="AA3" i="10"/>
  <c r="X3" i="10"/>
  <c r="U3" i="10"/>
  <c r="R3" i="10"/>
  <c r="R24" i="10" s="1"/>
  <c r="O3" i="10"/>
  <c r="O24" i="10" s="1"/>
  <c r="L3" i="10"/>
  <c r="L24" i="10" s="1"/>
  <c r="I3" i="10"/>
  <c r="F3" i="10"/>
  <c r="C36" i="8"/>
  <c r="C33" i="8"/>
  <c r="C31" i="8"/>
  <c r="C32" i="8" s="1"/>
  <c r="C32" i="9"/>
  <c r="C31" i="9"/>
  <c r="C30" i="9"/>
  <c r="D22" i="9"/>
  <c r="D20" i="9"/>
  <c r="D18" i="9"/>
  <c r="D16" i="9"/>
  <c r="D14" i="9"/>
  <c r="D12" i="9"/>
  <c r="C29" i="9"/>
  <c r="D3" i="9"/>
  <c r="D4" i="9"/>
  <c r="D5" i="9"/>
  <c r="D6" i="9"/>
  <c r="D7" i="9"/>
  <c r="D8" i="9"/>
  <c r="D9" i="9"/>
  <c r="D10" i="9"/>
  <c r="D11" i="9"/>
  <c r="D13" i="9"/>
  <c r="D15" i="9"/>
  <c r="D17" i="9"/>
  <c r="D19" i="9"/>
  <c r="D21" i="9"/>
  <c r="D23" i="9"/>
  <c r="D24" i="9"/>
  <c r="D25" i="9"/>
  <c r="D26" i="9"/>
  <c r="D27" i="9"/>
  <c r="D28" i="9"/>
  <c r="D2" i="9"/>
  <c r="G35" i="9"/>
  <c r="G33" i="9"/>
  <c r="O21" i="8"/>
  <c r="O22" i="8"/>
  <c r="F10" i="8"/>
  <c r="F9" i="8"/>
  <c r="F8" i="8"/>
  <c r="F7" i="8"/>
  <c r="F6" i="8"/>
  <c r="O3" i="8"/>
  <c r="I3" i="8"/>
  <c r="AM21" i="8"/>
  <c r="AM5" i="8"/>
  <c r="AM20" i="8" s="1"/>
  <c r="AM22" i="8" s="1"/>
  <c r="AM23" i="8" s="1"/>
  <c r="AG9" i="8" s="1"/>
  <c r="AG5" i="8" s="1"/>
  <c r="AG20" i="8" s="1"/>
  <c r="AG22" i="8" s="1"/>
  <c r="AG23" i="8" s="1"/>
  <c r="AD8" i="8" s="1"/>
  <c r="AD5" i="8" s="1"/>
  <c r="AD20" i="8" s="1"/>
  <c r="AD22" i="8" s="1"/>
  <c r="AD23" i="8" s="1"/>
  <c r="U18" i="8" s="1"/>
  <c r="U5" i="8" s="1"/>
  <c r="U20" i="8" s="1"/>
  <c r="U22" i="8" s="1"/>
  <c r="U23" i="8" s="1"/>
  <c r="AJ5" i="8"/>
  <c r="AJ20" i="8" s="1"/>
  <c r="AJ22" i="8" s="1"/>
  <c r="AJ23" i="8" s="1"/>
  <c r="AA6" i="8" s="1"/>
  <c r="AA5" i="8" s="1"/>
  <c r="AA20" i="8" s="1"/>
  <c r="AA22" i="8" s="1"/>
  <c r="AA23" i="8" s="1"/>
  <c r="X5" i="8"/>
  <c r="X20" i="8" s="1"/>
  <c r="X22" i="8" s="1"/>
  <c r="X23" i="8" s="1"/>
  <c r="R5" i="8"/>
  <c r="R20" i="8" s="1"/>
  <c r="O5" i="8"/>
  <c r="O20" i="8" s="1"/>
  <c r="AM3" i="8"/>
  <c r="AJ3" i="8"/>
  <c r="AG3" i="8"/>
  <c r="AG21" i="8" s="1"/>
  <c r="AD3" i="8"/>
  <c r="AA3" i="8"/>
  <c r="X3" i="8"/>
  <c r="U3" i="8"/>
  <c r="R3" i="8"/>
  <c r="R21" i="8" s="1"/>
  <c r="L3" i="8"/>
  <c r="L21" i="8" s="1"/>
  <c r="F3" i="8"/>
  <c r="C32" i="7"/>
  <c r="F9" i="7"/>
  <c r="AG3" i="7"/>
  <c r="X3" i="7"/>
  <c r="AG5" i="7"/>
  <c r="AG20" i="7" s="1"/>
  <c r="AJ5" i="7"/>
  <c r="AJ20" i="7" s="1"/>
  <c r="U5" i="7"/>
  <c r="U20" i="7" s="1"/>
  <c r="U22" i="7" s="1"/>
  <c r="U23" i="7" s="1"/>
  <c r="O5" i="7"/>
  <c r="O20" i="7" s="1"/>
  <c r="L5" i="7"/>
  <c r="L20" i="7" s="1"/>
  <c r="L22" i="7" s="1"/>
  <c r="L23" i="7" s="1"/>
  <c r="AJ3" i="7"/>
  <c r="AJ21" i="7" s="1"/>
  <c r="AD3" i="7"/>
  <c r="AD21" i="7" s="1"/>
  <c r="AA3" i="7"/>
  <c r="U3" i="7"/>
  <c r="R3" i="7"/>
  <c r="O3" i="7"/>
  <c r="O21" i="7" s="1"/>
  <c r="L3" i="7"/>
  <c r="I3" i="7"/>
  <c r="I21" i="7" s="1"/>
  <c r="F3" i="7"/>
  <c r="AD5" i="6"/>
  <c r="AD20" i="6" s="1"/>
  <c r="U5" i="6"/>
  <c r="U20" i="6" s="1"/>
  <c r="O5" i="6"/>
  <c r="O20" i="6" s="1"/>
  <c r="L5" i="6"/>
  <c r="L20" i="6" s="1"/>
  <c r="L22" i="6" s="1"/>
  <c r="L23" i="6" s="1"/>
  <c r="AD3" i="6"/>
  <c r="AD21" i="6" s="1"/>
  <c r="AA3" i="6"/>
  <c r="AA21" i="6" s="1"/>
  <c r="X3" i="6"/>
  <c r="U3" i="6"/>
  <c r="R3" i="6"/>
  <c r="O3" i="6"/>
  <c r="O21" i="6" s="1"/>
  <c r="L3" i="6"/>
  <c r="I3" i="6"/>
  <c r="I21" i="6" s="1"/>
  <c r="F3" i="6"/>
  <c r="I21" i="4"/>
  <c r="U3" i="4"/>
  <c r="U21" i="4" s="1"/>
  <c r="R3" i="4"/>
  <c r="L3" i="4"/>
  <c r="O3" i="4"/>
  <c r="I3" i="4"/>
  <c r="F3" i="4"/>
  <c r="AD5" i="4"/>
  <c r="AD20" i="4" s="1"/>
  <c r="U5" i="4"/>
  <c r="U20" i="4" s="1"/>
  <c r="O5" i="4"/>
  <c r="O20" i="4" s="1"/>
  <c r="L5" i="4"/>
  <c r="L20" i="4" s="1"/>
  <c r="L22" i="4" s="1"/>
  <c r="L23" i="4" s="1"/>
  <c r="AD3" i="4"/>
  <c r="AD21" i="4" s="1"/>
  <c r="AA3" i="4"/>
  <c r="AA21" i="4" s="1"/>
  <c r="X3" i="4"/>
  <c r="O21" i="4"/>
  <c r="F3" i="3"/>
  <c r="AA5" i="3"/>
  <c r="AA20" i="3" s="1"/>
  <c r="R5" i="3"/>
  <c r="R20" i="3" s="1"/>
  <c r="L5" i="3"/>
  <c r="L20" i="3" s="1"/>
  <c r="I5" i="3"/>
  <c r="I20" i="3" s="1"/>
  <c r="I22" i="3" s="1"/>
  <c r="I23" i="3" s="1"/>
  <c r="F11" i="3" s="1"/>
  <c r="AA3" i="3"/>
  <c r="AA21" i="3" s="1"/>
  <c r="X3" i="3"/>
  <c r="X21" i="3" s="1"/>
  <c r="U3" i="3"/>
  <c r="R3" i="3"/>
  <c r="R21" i="3" s="1"/>
  <c r="O3" i="3"/>
  <c r="L3" i="3"/>
  <c r="L21" i="3" s="1"/>
  <c r="I3" i="3"/>
  <c r="F3" i="2"/>
  <c r="I3" i="2"/>
  <c r="AD3" i="2"/>
  <c r="AD21" i="2" s="1"/>
  <c r="AA3" i="2"/>
  <c r="AA21" i="2" s="1"/>
  <c r="X3" i="2"/>
  <c r="U3" i="2"/>
  <c r="U21" i="2" s="1"/>
  <c r="R3" i="2"/>
  <c r="O3" i="2"/>
  <c r="O21" i="2" s="1"/>
  <c r="L3" i="2"/>
  <c r="O5" i="2"/>
  <c r="O20" i="2" s="1"/>
  <c r="U5" i="2"/>
  <c r="U20" i="2" s="1"/>
  <c r="L5" i="2"/>
  <c r="L20" i="2" s="1"/>
  <c r="L22" i="2" s="1"/>
  <c r="L23" i="2" s="1"/>
  <c r="I11" i="2" s="1"/>
  <c r="AD5" i="2"/>
  <c r="AD20" i="2" s="1"/>
  <c r="R26" i="11" l="1"/>
  <c r="R27" i="11" s="1"/>
  <c r="L8" i="11" s="1"/>
  <c r="L5" i="11" s="1"/>
  <c r="L24" i="11" s="1"/>
  <c r="L26" i="11" s="1"/>
  <c r="L27" i="11" s="1"/>
  <c r="F7" i="11" s="1"/>
  <c r="C40" i="11"/>
  <c r="AG26" i="11"/>
  <c r="AG27" i="11" s="1"/>
  <c r="AA9" i="11" s="1"/>
  <c r="AA5" i="11" s="1"/>
  <c r="AA24" i="11" s="1"/>
  <c r="AA26" i="11" s="1"/>
  <c r="AA27" i="11" s="1"/>
  <c r="X8" i="11" s="1"/>
  <c r="X5" i="11" s="1"/>
  <c r="X24" i="11" s="1"/>
  <c r="X26" i="11" s="1"/>
  <c r="X27" i="11" s="1"/>
  <c r="U16" i="11" s="1"/>
  <c r="U24" i="11" s="1"/>
  <c r="U26" i="11" s="1"/>
  <c r="U27" i="11" s="1"/>
  <c r="O26" i="11"/>
  <c r="O27" i="11" s="1"/>
  <c r="I6" i="11" s="1"/>
  <c r="I5" i="11" s="1"/>
  <c r="I24" i="11" s="1"/>
  <c r="I26" i="11" s="1"/>
  <c r="I27" i="11" s="1"/>
  <c r="F6" i="11" s="1"/>
  <c r="X6" i="10"/>
  <c r="AJ25" i="10"/>
  <c r="AJ26" i="10" s="1"/>
  <c r="AD9" i="10" s="1"/>
  <c r="AD5" i="10" s="1"/>
  <c r="AD23" i="10" s="1"/>
  <c r="AD25" i="10" s="1"/>
  <c r="AD26" i="10" s="1"/>
  <c r="AA8" i="10" s="1"/>
  <c r="O25" i="10"/>
  <c r="O26" i="10" s="1"/>
  <c r="I6" i="10" s="1"/>
  <c r="I5" i="10" s="1"/>
  <c r="I23" i="10" s="1"/>
  <c r="I25" i="10" s="1"/>
  <c r="I26" i="10" s="1"/>
  <c r="F6" i="10" s="1"/>
  <c r="R25" i="10"/>
  <c r="R26" i="10" s="1"/>
  <c r="L8" i="10" s="1"/>
  <c r="D29" i="9"/>
  <c r="O23" i="8"/>
  <c r="I6" i="8" s="1"/>
  <c r="I5" i="8" s="1"/>
  <c r="I20" i="8" s="1"/>
  <c r="I22" i="8" s="1"/>
  <c r="I23" i="8" s="1"/>
  <c r="R22" i="8"/>
  <c r="R23" i="8" s="1"/>
  <c r="L8" i="8" s="1"/>
  <c r="F8" i="7"/>
  <c r="AG22" i="7"/>
  <c r="AG23" i="7" s="1"/>
  <c r="X6" i="7" s="1"/>
  <c r="X5" i="7" s="1"/>
  <c r="X20" i="7" s="1"/>
  <c r="X22" i="7" s="1"/>
  <c r="X23" i="7" s="1"/>
  <c r="I9" i="7"/>
  <c r="AJ22" i="7"/>
  <c r="AJ23" i="7" s="1"/>
  <c r="AD9" i="7" s="1"/>
  <c r="AD5" i="7" s="1"/>
  <c r="AD20" i="7" s="1"/>
  <c r="AD22" i="7" s="1"/>
  <c r="AD23" i="7" s="1"/>
  <c r="AA8" i="7" s="1"/>
  <c r="AA5" i="7" s="1"/>
  <c r="AA20" i="7" s="1"/>
  <c r="AA22" i="7" s="1"/>
  <c r="AA23" i="7" s="1"/>
  <c r="R18" i="7" s="1"/>
  <c r="R5" i="7" s="1"/>
  <c r="R20" i="7" s="1"/>
  <c r="R22" i="7" s="1"/>
  <c r="R23" i="7" s="1"/>
  <c r="F7" i="7" s="1"/>
  <c r="O22" i="7"/>
  <c r="O23" i="7" s="1"/>
  <c r="I8" i="7" s="1"/>
  <c r="AD22" i="6"/>
  <c r="AD23" i="6" s="1"/>
  <c r="AA9" i="6" s="1"/>
  <c r="AA5" i="6" s="1"/>
  <c r="AA20" i="6" s="1"/>
  <c r="AA22" i="6" s="1"/>
  <c r="AA23" i="6" s="1"/>
  <c r="X8" i="6" s="1"/>
  <c r="X5" i="6" s="1"/>
  <c r="X20" i="6" s="1"/>
  <c r="X22" i="6" s="1"/>
  <c r="X23" i="6" s="1"/>
  <c r="R17" i="6" s="1"/>
  <c r="R5" i="6" s="1"/>
  <c r="R20" i="6" s="1"/>
  <c r="R22" i="6" s="1"/>
  <c r="R23" i="6" s="1"/>
  <c r="F7" i="6" s="1"/>
  <c r="I9" i="6"/>
  <c r="O22" i="6"/>
  <c r="O23" i="6" s="1"/>
  <c r="I8" i="6" s="1"/>
  <c r="I5" i="6" s="1"/>
  <c r="I20" i="6" s="1"/>
  <c r="I22" i="6" s="1"/>
  <c r="I23" i="6" s="1"/>
  <c r="F6" i="6" s="1"/>
  <c r="U22" i="6"/>
  <c r="U23" i="6" s="1"/>
  <c r="F8" i="6" s="1"/>
  <c r="I9" i="4"/>
  <c r="AD22" i="4"/>
  <c r="AD23" i="4" s="1"/>
  <c r="AA9" i="4" s="1"/>
  <c r="AA5" i="4" s="1"/>
  <c r="AA20" i="4" s="1"/>
  <c r="AA22" i="4" s="1"/>
  <c r="AA23" i="4" s="1"/>
  <c r="X8" i="4" s="1"/>
  <c r="X5" i="4" s="1"/>
  <c r="X20" i="4" s="1"/>
  <c r="X22" i="4" s="1"/>
  <c r="X23" i="4" s="1"/>
  <c r="R18" i="4" s="1"/>
  <c r="R5" i="4" s="1"/>
  <c r="R20" i="4" s="1"/>
  <c r="R22" i="4" s="1"/>
  <c r="R23" i="4" s="1"/>
  <c r="O22" i="4"/>
  <c r="O23" i="4" s="1"/>
  <c r="U22" i="4"/>
  <c r="U23" i="4" s="1"/>
  <c r="F8" i="4" s="1"/>
  <c r="R22" i="3"/>
  <c r="R23" i="3" s="1"/>
  <c r="F10" i="3" s="1"/>
  <c r="AA22" i="3"/>
  <c r="AA23" i="3" s="1"/>
  <c r="X9" i="3" s="1"/>
  <c r="X5" i="3" s="1"/>
  <c r="X20" i="3" s="1"/>
  <c r="X22" i="3" s="1"/>
  <c r="X23" i="3" s="1"/>
  <c r="U8" i="3" s="1"/>
  <c r="U5" i="3" s="1"/>
  <c r="U20" i="3" s="1"/>
  <c r="U22" i="3" s="1"/>
  <c r="U23" i="3" s="1"/>
  <c r="O18" i="3" s="1"/>
  <c r="O5" i="3" s="1"/>
  <c r="O20" i="3" s="1"/>
  <c r="O22" i="3" s="1"/>
  <c r="O23" i="3" s="1"/>
  <c r="L22" i="3"/>
  <c r="L23" i="3" s="1"/>
  <c r="O22" i="2"/>
  <c r="O23" i="2" s="1"/>
  <c r="I8" i="2" s="1"/>
  <c r="AD22" i="2"/>
  <c r="AD23" i="2" s="1"/>
  <c r="AA9" i="2" s="1"/>
  <c r="AA5" i="2" s="1"/>
  <c r="U22" i="2"/>
  <c r="U23" i="2" s="1"/>
  <c r="I10" i="2" s="1"/>
  <c r="F5" i="11" l="1"/>
  <c r="F24" i="11" s="1"/>
  <c r="F26" i="11" s="1"/>
  <c r="F27" i="11" s="1"/>
  <c r="C8" i="11" s="1"/>
  <c r="C35" i="11" s="1"/>
  <c r="C36" i="11" s="1"/>
  <c r="L5" i="10"/>
  <c r="L23" i="10" s="1"/>
  <c r="L25" i="10" s="1"/>
  <c r="L26" i="10" s="1"/>
  <c r="F7" i="10" s="1"/>
  <c r="AA5" i="10"/>
  <c r="AA23" i="10" s="1"/>
  <c r="AA25" i="10" s="1"/>
  <c r="AA26" i="10" s="1"/>
  <c r="U16" i="10" s="1"/>
  <c r="X5" i="10"/>
  <c r="C39" i="10" s="1"/>
  <c r="L5" i="8"/>
  <c r="L20" i="8" s="1"/>
  <c r="L22" i="8" s="1"/>
  <c r="L23" i="8" s="1"/>
  <c r="F5" i="8" s="1"/>
  <c r="F20" i="8" s="1"/>
  <c r="F22" i="8" s="1"/>
  <c r="F23" i="8" s="1"/>
  <c r="C8" i="8" s="1"/>
  <c r="C5" i="8" s="1"/>
  <c r="I5" i="7"/>
  <c r="I20" i="7" s="1"/>
  <c r="I22" i="7" s="1"/>
  <c r="I23" i="7" s="1"/>
  <c r="F6" i="7" s="1"/>
  <c r="F5" i="7" s="1"/>
  <c r="F20" i="7" s="1"/>
  <c r="F22" i="7" s="1"/>
  <c r="F23" i="7" s="1"/>
  <c r="C8" i="7" s="1"/>
  <c r="C5" i="7" s="1"/>
  <c r="C20" i="7" s="1"/>
  <c r="C22" i="7" s="1"/>
  <c r="C29" i="7" s="1"/>
  <c r="F5" i="6"/>
  <c r="F20" i="6" s="1"/>
  <c r="F22" i="6" s="1"/>
  <c r="F23" i="6" s="1"/>
  <c r="C8" i="6" s="1"/>
  <c r="C5" i="6" s="1"/>
  <c r="C20" i="6" s="1"/>
  <c r="C22" i="6" s="1"/>
  <c r="C23" i="6" s="1"/>
  <c r="C28" i="6" s="1"/>
  <c r="I5" i="4"/>
  <c r="I20" i="4" s="1"/>
  <c r="I22" i="4" s="1"/>
  <c r="I23" i="4" s="1"/>
  <c r="F6" i="4" s="1"/>
  <c r="I8" i="4"/>
  <c r="F7" i="4"/>
  <c r="F8" i="3"/>
  <c r="F9" i="3"/>
  <c r="AA20" i="2"/>
  <c r="AA22" i="2" s="1"/>
  <c r="AA23" i="2" s="1"/>
  <c r="X8" i="2" s="1"/>
  <c r="X5" i="2" s="1"/>
  <c r="C5" i="11" l="1"/>
  <c r="C31" i="11" s="1"/>
  <c r="U5" i="10"/>
  <c r="U23" i="10" s="1"/>
  <c r="U25" i="10" s="1"/>
  <c r="U26" i="10" s="1"/>
  <c r="F8" i="10" s="1"/>
  <c r="F5" i="10" s="1"/>
  <c r="F23" i="10" s="1"/>
  <c r="F25" i="10" s="1"/>
  <c r="F26" i="10" s="1"/>
  <c r="C8" i="10" s="1"/>
  <c r="X23" i="10"/>
  <c r="X25" i="10" s="1"/>
  <c r="X26" i="10" s="1"/>
  <c r="F9" i="10" s="1"/>
  <c r="C20" i="8"/>
  <c r="C22" i="8" s="1"/>
  <c r="C29" i="8" s="1"/>
  <c r="C27" i="8"/>
  <c r="C23" i="7"/>
  <c r="C28" i="7" s="1"/>
  <c r="C30" i="7"/>
  <c r="C29" i="6"/>
  <c r="C30" i="6" s="1"/>
  <c r="F5" i="4"/>
  <c r="F5" i="3"/>
  <c r="F20" i="3" s="1"/>
  <c r="F22" i="3" s="1"/>
  <c r="F23" i="3" s="1"/>
  <c r="X20" i="2"/>
  <c r="X22" i="2" s="1"/>
  <c r="X23" i="2" s="1"/>
  <c r="C24" i="11" l="1"/>
  <c r="C26" i="11" s="1"/>
  <c r="C34" i="10"/>
  <c r="C35" i="10" s="1"/>
  <c r="C5" i="10"/>
  <c r="C30" i="10" s="1"/>
  <c r="C23" i="8"/>
  <c r="F20" i="4"/>
  <c r="F22" i="4" s="1"/>
  <c r="F23" i="4" s="1"/>
  <c r="C8" i="4" s="1"/>
  <c r="C5" i="4" s="1"/>
  <c r="C20" i="4" s="1"/>
  <c r="C22" i="4" s="1"/>
  <c r="C29" i="4" s="1"/>
  <c r="C8" i="3"/>
  <c r="C5" i="3" s="1"/>
  <c r="R18" i="2"/>
  <c r="R5" i="2" s="1"/>
  <c r="R20" i="2" s="1"/>
  <c r="R22" i="2" s="1"/>
  <c r="R23" i="2" s="1"/>
  <c r="C27" i="11" l="1"/>
  <c r="C32" i="11" s="1"/>
  <c r="C34" i="11" s="1"/>
  <c r="C37" i="11"/>
  <c r="C23" i="10"/>
  <c r="C25" i="10" s="1"/>
  <c r="C28" i="8"/>
  <c r="C30" i="8" s="1"/>
  <c r="C23" i="4"/>
  <c r="C28" i="4" s="1"/>
  <c r="I9" i="2"/>
  <c r="I5" i="2" s="1"/>
  <c r="I20" i="2" s="1"/>
  <c r="I22" i="2" s="1"/>
  <c r="I23" i="2" s="1"/>
  <c r="C26" i="10" l="1"/>
  <c r="C31" i="10" s="1"/>
  <c r="C32" i="10"/>
  <c r="C30" i="4"/>
  <c r="F6" i="2"/>
  <c r="F5" i="2" s="1"/>
  <c r="F20" i="2" s="1"/>
  <c r="F22" i="2" s="1"/>
  <c r="F23" i="2" s="1"/>
  <c r="C8" i="2" s="1"/>
  <c r="C5" i="2" s="1"/>
  <c r="C20" i="2" s="1"/>
  <c r="C22" i="2" s="1"/>
  <c r="C23" i="2" s="1"/>
  <c r="C28" i="2" s="1"/>
  <c r="C20" i="3"/>
  <c r="C22" i="3" s="1"/>
  <c r="C33" i="10" l="1"/>
  <c r="C36" i="10"/>
  <c r="C23" i="3"/>
  <c r="C28" i="3" s="1"/>
  <c r="C29" i="3"/>
  <c r="C30" i="3" l="1"/>
</calcChain>
</file>

<file path=xl/sharedStrings.xml><?xml version="1.0" encoding="utf-8"?>
<sst xmlns="http://schemas.openxmlformats.org/spreadsheetml/2006/main" count="1320" uniqueCount="160">
  <si>
    <t>TYPE</t>
  </si>
  <si>
    <t>MIN</t>
  </si>
  <si>
    <t>MAX</t>
  </si>
  <si>
    <t>lmz22010</t>
  </si>
  <si>
    <t>lmz23605</t>
  </si>
  <si>
    <t>lmz34002</t>
  </si>
  <si>
    <t>NCP59744-D</t>
  </si>
  <si>
    <t>pth04t231w</t>
  </si>
  <si>
    <t>pth08t241w</t>
  </si>
  <si>
    <t>ptn78020h</t>
  </si>
  <si>
    <t>ptn78060w</t>
  </si>
  <si>
    <t>tps7a47</t>
  </si>
  <si>
    <t>tps51200</t>
  </si>
  <si>
    <t>SWR</t>
  </si>
  <si>
    <t>LDO</t>
  </si>
  <si>
    <t>-</t>
  </si>
  <si>
    <t>IOUT (A)</t>
  </si>
  <si>
    <t>VOUT (V)</t>
  </si>
  <si>
    <t>IIN (A)</t>
  </si>
  <si>
    <t>VIN (V)</t>
  </si>
  <si>
    <t>OUTPUT PWR (W)</t>
  </si>
  <si>
    <t>EFF MAX</t>
  </si>
  <si>
    <t>SWR INV</t>
  </si>
  <si>
    <t>24V</t>
  </si>
  <si>
    <t>5V</t>
  </si>
  <si>
    <t>5V_N</t>
  </si>
  <si>
    <t>3V3_ANAL</t>
  </si>
  <si>
    <t>3V3_DIGI</t>
  </si>
  <si>
    <t>3V3_PLL</t>
  </si>
  <si>
    <t>1V5</t>
  </si>
  <si>
    <t>0V75</t>
  </si>
  <si>
    <t>RTT</t>
  </si>
  <si>
    <t>TPS</t>
  </si>
  <si>
    <t>Vin (V)</t>
  </si>
  <si>
    <t>Vout (V)</t>
  </si>
  <si>
    <t>Pout (mW)</t>
  </si>
  <si>
    <t>Pdiss (mW)</t>
  </si>
  <si>
    <t>Ptot (mW)</t>
  </si>
  <si>
    <t>Eff (%)</t>
  </si>
  <si>
    <t>1V8</t>
  </si>
  <si>
    <t>PART NUMBER</t>
  </si>
  <si>
    <t>TPS51200</t>
  </si>
  <si>
    <t>PHY_ANAL</t>
  </si>
  <si>
    <t>PHY_IO</t>
  </si>
  <si>
    <t>PHY_OSC</t>
  </si>
  <si>
    <t>ETH_LED</t>
  </si>
  <si>
    <t>FPGA_B3</t>
  </si>
  <si>
    <t>DDR3</t>
  </si>
  <si>
    <t>PLL_IN_CIRCUIT</t>
  </si>
  <si>
    <t>PLL_ANAL</t>
  </si>
  <si>
    <t>DAC_AVDD</t>
  </si>
  <si>
    <t>ADC_AVDD</t>
  </si>
  <si>
    <t>PLL_OUT_DIV</t>
  </si>
  <si>
    <t>PLL_LVDS</t>
  </si>
  <si>
    <t>PLL_OSC</t>
  </si>
  <si>
    <t>FPGA_B2</t>
  </si>
  <si>
    <t>FPGA_B0</t>
  </si>
  <si>
    <t>FLASH_PROG</t>
  </si>
  <si>
    <t>USB_INT</t>
  </si>
  <si>
    <t>USB_ISO</t>
  </si>
  <si>
    <t>USB_OCT</t>
  </si>
  <si>
    <t>DRV_CTRL</t>
  </si>
  <si>
    <t>DRV_FET</t>
  </si>
  <si>
    <t>DRV_MOTOR</t>
  </si>
  <si>
    <t>ADC_OP_AMP</t>
  </si>
  <si>
    <t>DAC_OP_AMP</t>
  </si>
  <si>
    <t>DAC_CVDD</t>
  </si>
  <si>
    <t>DAC_DVDD</t>
  </si>
  <si>
    <t>TEMP_SENS</t>
  </si>
  <si>
    <t>I2C</t>
  </si>
  <si>
    <t>SWR - PTH04T231</t>
  </si>
  <si>
    <t>SWR INV - LMZ34002</t>
  </si>
  <si>
    <t xml:space="preserve"> </t>
  </si>
  <si>
    <t>Ptot (W)</t>
  </si>
  <si>
    <t>Itot (A)</t>
  </si>
  <si>
    <t>Vtot</t>
  </si>
  <si>
    <t>Iout (ma)</t>
  </si>
  <si>
    <t>8V</t>
  </si>
  <si>
    <t>SWR - LMZ23610</t>
  </si>
  <si>
    <t>SWR - PTH08T230W</t>
  </si>
  <si>
    <t>LDO - TPS7A47</t>
  </si>
  <si>
    <t>Pdiss (W)</t>
  </si>
  <si>
    <t>6V</t>
  </si>
  <si>
    <t>5V_ANAL</t>
  </si>
  <si>
    <t>7V</t>
  </si>
  <si>
    <t>SWR - PTN78060</t>
  </si>
  <si>
    <t>SWR - PTN78020</t>
  </si>
  <si>
    <t>SWR - LMZ23605</t>
  </si>
  <si>
    <t>SWR - PTH08T260</t>
  </si>
  <si>
    <t>SWR - PTN78000</t>
  </si>
  <si>
    <t>FPGA_VCCAUX</t>
  </si>
  <si>
    <t>FPGA_VCCINT</t>
  </si>
  <si>
    <t>1V2_FPGA</t>
  </si>
  <si>
    <t>3V3_FPGA</t>
  </si>
  <si>
    <t>LDO - TPS51200</t>
  </si>
  <si>
    <t>PFPGA (W)</t>
  </si>
  <si>
    <t>6V_N</t>
  </si>
  <si>
    <t>Top</t>
  </si>
  <si>
    <t>Prepreg</t>
  </si>
  <si>
    <t>Signal (GND)</t>
  </si>
  <si>
    <t>Core</t>
  </si>
  <si>
    <t>Signal</t>
  </si>
  <si>
    <t>Bot</t>
  </si>
  <si>
    <t>Signal (PWR)</t>
  </si>
  <si>
    <t>Thickness (mils)</t>
  </si>
  <si>
    <t>mm</t>
  </si>
  <si>
    <t>mils</t>
  </si>
  <si>
    <t>Thickness (mm)</t>
  </si>
  <si>
    <t>Converters</t>
  </si>
  <si>
    <t>Layer</t>
  </si>
  <si>
    <t>Total GND</t>
  </si>
  <si>
    <t>Total Signal</t>
  </si>
  <si>
    <t>Total PWR</t>
  </si>
  <si>
    <t>Tot thickness</t>
  </si>
  <si>
    <t>Name</t>
  </si>
  <si>
    <t>Top layer</t>
  </si>
  <si>
    <t>Dielectric 1</t>
  </si>
  <si>
    <t>Int1 (GND)</t>
  </si>
  <si>
    <t>Dielectric 2</t>
  </si>
  <si>
    <t>Int2 (Signal)</t>
  </si>
  <si>
    <t>Delectric 3</t>
  </si>
  <si>
    <t>Dielectric 4</t>
  </si>
  <si>
    <t>Dielectric 5</t>
  </si>
  <si>
    <t>Dielectric 6</t>
  </si>
  <si>
    <t>Int3 (GND)</t>
  </si>
  <si>
    <t>Int4 (Signal)</t>
  </si>
  <si>
    <t>Int5 (GND)</t>
  </si>
  <si>
    <t>Int6 (PWR)</t>
  </si>
  <si>
    <t>Dieletric 7</t>
  </si>
  <si>
    <t>Int7 (GND)</t>
  </si>
  <si>
    <t>Dieletric 8</t>
  </si>
  <si>
    <t>Int8 (PWR)</t>
  </si>
  <si>
    <t>Dieletric 9</t>
  </si>
  <si>
    <t>Int9 (GND)</t>
  </si>
  <si>
    <t>Dieletric 10</t>
  </si>
  <si>
    <t>Int10 (GND)</t>
  </si>
  <si>
    <t>Dieltric 11</t>
  </si>
  <si>
    <t>Int11 (Signal)</t>
  </si>
  <si>
    <t>Dieletric 12</t>
  </si>
  <si>
    <t>Int12 (GND)</t>
  </si>
  <si>
    <t>Dieltric 13</t>
  </si>
  <si>
    <t>Bottom Layer</t>
  </si>
  <si>
    <t>50Ohm traces (mils)</t>
  </si>
  <si>
    <t>40Ohm traces (mils)</t>
  </si>
  <si>
    <t>DRV_THERMAL</t>
  </si>
  <si>
    <t>Ptot (w) w/ DRV_MOTOR</t>
  </si>
  <si>
    <t>Eff (%) w/ DRV_MOTOR</t>
  </si>
  <si>
    <t>Itot (A) w/ DRV_MOTOR</t>
  </si>
  <si>
    <t>U1 - LDO - TPS7A47</t>
  </si>
  <si>
    <t>U3 - SWR - LMZ23605</t>
  </si>
  <si>
    <t>U2 - SWR - PTH08T260</t>
  </si>
  <si>
    <t>U4 - SWR INV - LMZ34002</t>
  </si>
  <si>
    <t>U9 - LDO - TPS7A47</t>
  </si>
  <si>
    <t>U8 - SWR - PTH04T231</t>
  </si>
  <si>
    <t>U10 - LDO - TPS7A47</t>
  </si>
  <si>
    <t>U11 - LDO - TPS51200</t>
  </si>
  <si>
    <t>U5 - LDO - TPS7A33</t>
  </si>
  <si>
    <t>U6 - SWR - PTH08T260</t>
  </si>
  <si>
    <t>U12 - SWR - PTN78000</t>
  </si>
  <si>
    <t>U7 - SWR - PTH04T231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</si>
</sst>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IBM Plex Sans Condensed"/>
      <family val="2"/>
    </font>
    <font>
      <sz val="12"/>
      <color theme="1"/>
      <name val="IBM Plex Sans Condensed"/>
      <family val="2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EB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/>
    <xf numFmtId="2" fontId="0" fillId="0" borderId="0" xfId="0" applyNumberFormat="1"/>
    <xf numFmtId="10" fontId="0" fillId="0" borderId="0" xfId="0" applyNumberFormat="1"/>
    <xf numFmtId="0" fontId="1" fillId="4" borderId="0" xfId="0" applyFont="1" applyFill="1"/>
    <xf numFmtId="0" fontId="1" fillId="3" borderId="0" xfId="0" applyFont="1" applyFill="1"/>
    <xf numFmtId="0" fontId="1" fillId="2" borderId="0" xfId="0" applyFont="1" applyFill="1"/>
    <xf numFmtId="0" fontId="1" fillId="7" borderId="0" xfId="0" applyFont="1" applyFill="1"/>
    <xf numFmtId="0" fontId="1" fillId="5" borderId="0" xfId="0" applyFont="1" applyFill="1"/>
    <xf numFmtId="0" fontId="3" fillId="0" borderId="0" xfId="0" applyFont="1"/>
    <xf numFmtId="0" fontId="2" fillId="0" borderId="0" xfId="0" applyFont="1" applyAlignment="1">
      <alignment horizontal="center"/>
    </xf>
    <xf numFmtId="0" fontId="2" fillId="3" borderId="3" xfId="0" applyFont="1" applyFill="1" applyBorder="1"/>
    <xf numFmtId="2" fontId="3" fillId="3" borderId="4" xfId="0" applyNumberFormat="1" applyFont="1" applyFill="1" applyBorder="1"/>
    <xf numFmtId="2" fontId="3" fillId="0" borderId="0" xfId="0" applyNumberFormat="1" applyFont="1"/>
    <xf numFmtId="0" fontId="2" fillId="6" borderId="3" xfId="0" applyFont="1" applyFill="1" applyBorder="1"/>
    <xf numFmtId="2" fontId="3" fillId="6" borderId="4" xfId="0" applyNumberFormat="1" applyFont="1" applyFill="1" applyBorder="1"/>
    <xf numFmtId="0" fontId="2" fillId="0" borderId="0" xfId="0" applyFont="1"/>
    <xf numFmtId="0" fontId="2" fillId="2" borderId="3" xfId="0" applyFont="1" applyFill="1" applyBorder="1"/>
    <xf numFmtId="2" fontId="3" fillId="2" borderId="4" xfId="0" applyNumberFormat="1" applyFont="1" applyFill="1" applyBorder="1"/>
    <xf numFmtId="0" fontId="3" fillId="2" borderId="3" xfId="0" applyFont="1" applyFill="1" applyBorder="1"/>
    <xf numFmtId="0" fontId="3" fillId="2" borderId="4" xfId="0" applyFont="1" applyFill="1" applyBorder="1"/>
    <xf numFmtId="2" fontId="2" fillId="4" borderId="3" xfId="0" applyNumberFormat="1" applyFont="1" applyFill="1" applyBorder="1"/>
    <xf numFmtId="2" fontId="3" fillId="4" borderId="4" xfId="0" applyNumberFormat="1" applyFont="1" applyFill="1" applyBorder="1"/>
    <xf numFmtId="0" fontId="2" fillId="4" borderId="3" xfId="0" applyFont="1" applyFill="1" applyBorder="1"/>
    <xf numFmtId="0" fontId="2" fillId="4" borderId="5" xfId="0" applyFont="1" applyFill="1" applyBorder="1"/>
    <xf numFmtId="2" fontId="3" fillId="4" borderId="6" xfId="0" applyNumberFormat="1" applyFont="1" applyFill="1" applyBorder="1"/>
    <xf numFmtId="0" fontId="2" fillId="7" borderId="5" xfId="0" applyFont="1" applyFill="1" applyBorder="1"/>
    <xf numFmtId="2" fontId="3" fillId="7" borderId="6" xfId="0" applyNumberFormat="1" applyFont="1" applyFill="1" applyBorder="1"/>
    <xf numFmtId="0" fontId="2" fillId="7" borderId="1" xfId="0" applyFont="1" applyFill="1" applyBorder="1"/>
    <xf numFmtId="2" fontId="3" fillId="7" borderId="2" xfId="0" applyNumberFormat="1" applyFont="1" applyFill="1" applyBorder="1"/>
    <xf numFmtId="0" fontId="2" fillId="7" borderId="3" xfId="0" applyFont="1" applyFill="1" applyBorder="1"/>
    <xf numFmtId="2" fontId="3" fillId="7" borderId="4" xfId="0" applyNumberFormat="1" applyFont="1" applyFill="1" applyBorder="1"/>
    <xf numFmtId="0" fontId="2" fillId="8" borderId="7" xfId="0" applyFont="1" applyFill="1" applyBorder="1"/>
    <xf numFmtId="2" fontId="3" fillId="8" borderId="8" xfId="0" applyNumberFormat="1" applyFont="1" applyFill="1" applyBorder="1"/>
    <xf numFmtId="0" fontId="0" fillId="0" borderId="0" xfId="0" applyAlignment="1">
      <alignment vertical="center"/>
    </xf>
    <xf numFmtId="2" fontId="0" fillId="0" borderId="0" xfId="0" applyNumberFormat="1" applyAlignment="1">
      <alignment vertical="center"/>
    </xf>
    <xf numFmtId="0" fontId="1" fillId="0" borderId="0" xfId="0" applyFont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</cellXfs>
  <cellStyles count="1">
    <cellStyle name="Normal" xfId="0" builtinId="0"/>
  </cellStyles>
  <dxfs count="28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Medium9"/>
  <colors>
    <mruColors>
      <color rgb="FFFFEBFF"/>
      <color rgb="FFFFE1FF"/>
      <color rgb="FFFFCCFF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7.png"/><Relationship Id="rId4" Type="http://schemas.openxmlformats.org/officeDocument/2006/relationships/image" Target="../media/image6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12.png"/><Relationship Id="rId5" Type="http://schemas.openxmlformats.org/officeDocument/2006/relationships/image" Target="../media/image11.png"/><Relationship Id="rId4" Type="http://schemas.openxmlformats.org/officeDocument/2006/relationships/image" Target="../media/image10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7" Type="http://schemas.openxmlformats.org/officeDocument/2006/relationships/image" Target="../media/image1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12.png"/><Relationship Id="rId5" Type="http://schemas.openxmlformats.org/officeDocument/2006/relationships/image" Target="../media/image11.png"/><Relationship Id="rId4" Type="http://schemas.openxmlformats.org/officeDocument/2006/relationships/image" Target="../media/image10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3" Type="http://schemas.openxmlformats.org/officeDocument/2006/relationships/image" Target="../media/image10.png"/><Relationship Id="rId7" Type="http://schemas.openxmlformats.org/officeDocument/2006/relationships/image" Target="../media/image2.png"/><Relationship Id="rId2" Type="http://schemas.openxmlformats.org/officeDocument/2006/relationships/image" Target="../media/image5.png"/><Relationship Id="rId1" Type="http://schemas.openxmlformats.org/officeDocument/2006/relationships/image" Target="../media/image1.png"/><Relationship Id="rId6" Type="http://schemas.openxmlformats.org/officeDocument/2006/relationships/image" Target="../media/image13.png"/><Relationship Id="rId5" Type="http://schemas.openxmlformats.org/officeDocument/2006/relationships/image" Target="../media/image12.png"/><Relationship Id="rId4" Type="http://schemas.openxmlformats.org/officeDocument/2006/relationships/image" Target="../media/image11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7" Type="http://schemas.openxmlformats.org/officeDocument/2006/relationships/image" Target="../media/image14.png"/><Relationship Id="rId2" Type="http://schemas.openxmlformats.org/officeDocument/2006/relationships/image" Target="../media/image5.png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image" Target="../media/image13.png"/><Relationship Id="rId4" Type="http://schemas.openxmlformats.org/officeDocument/2006/relationships/image" Target="../media/image11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7" Type="http://schemas.openxmlformats.org/officeDocument/2006/relationships/image" Target="../media/image14.png"/><Relationship Id="rId2" Type="http://schemas.openxmlformats.org/officeDocument/2006/relationships/image" Target="../media/image5.png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image" Target="../media/image13.png"/><Relationship Id="rId4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0</xdr:colOff>
      <xdr:row>24</xdr:row>
      <xdr:rowOff>0</xdr:rowOff>
    </xdr:from>
    <xdr:to>
      <xdr:col>24</xdr:col>
      <xdr:colOff>0</xdr:colOff>
      <xdr:row>35</xdr:row>
      <xdr:rowOff>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2260F1C-80B1-F5CA-51CE-415D2A03A57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303"/>
        <a:stretch/>
      </xdr:blipFill>
      <xdr:spPr bwMode="auto">
        <a:xfrm>
          <a:off x="21336000" y="4747846"/>
          <a:ext cx="2227385" cy="2176097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24</xdr:row>
      <xdr:rowOff>0</xdr:rowOff>
    </xdr:from>
    <xdr:to>
      <xdr:col>12</xdr:col>
      <xdr:colOff>3727</xdr:colOff>
      <xdr:row>35</xdr:row>
      <xdr:rowOff>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8F85950F-DA5A-8AF9-53FD-87E8818033A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824" t="2199" r="4236"/>
        <a:stretch/>
      </xdr:blipFill>
      <xdr:spPr bwMode="auto">
        <a:xfrm>
          <a:off x="9544050" y="4800600"/>
          <a:ext cx="2232577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24</xdr:row>
      <xdr:rowOff>0</xdr:rowOff>
    </xdr:from>
    <xdr:to>
      <xdr:col>9</xdr:col>
      <xdr:colOff>0</xdr:colOff>
      <xdr:row>34</xdr:row>
      <xdr:rowOff>190500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6BE8A87A-DF2F-29FA-FA8B-BD475A0FD8E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725" t="1838" r="54750" b="1488"/>
        <a:stretch/>
      </xdr:blipFill>
      <xdr:spPr bwMode="auto">
        <a:xfrm>
          <a:off x="6600825" y="4800600"/>
          <a:ext cx="2228850" cy="219075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24</xdr:row>
      <xdr:rowOff>0</xdr:rowOff>
    </xdr:from>
    <xdr:to>
      <xdr:col>18</xdr:col>
      <xdr:colOff>0</xdr:colOff>
      <xdr:row>35</xdr:row>
      <xdr:rowOff>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8DFA76E2-6662-8604-F32D-AC162D53085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102" t="24100" r="66519"/>
        <a:stretch/>
      </xdr:blipFill>
      <xdr:spPr bwMode="auto">
        <a:xfrm>
          <a:off x="15430500" y="4800600"/>
          <a:ext cx="2228850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</xdr:colOff>
      <xdr:row>24</xdr:row>
      <xdr:rowOff>0</xdr:rowOff>
    </xdr:from>
    <xdr:to>
      <xdr:col>15</xdr:col>
      <xdr:colOff>1</xdr:colOff>
      <xdr:row>35</xdr:row>
      <xdr:rowOff>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284C79D0-7A06-045F-17D0-7906BC5A47E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12499732" y="4747846"/>
          <a:ext cx="2227384" cy="2176096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24</xdr:row>
      <xdr:rowOff>11206</xdr:rowOff>
    </xdr:from>
    <xdr:to>
      <xdr:col>21</xdr:col>
      <xdr:colOff>1</xdr:colOff>
      <xdr:row>35</xdr:row>
      <xdr:rowOff>11206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6CDDE1FF-E533-4E94-86CE-A21BDD39A6A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18332824" y="4852147"/>
          <a:ext cx="2218765" cy="22187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0</xdr:colOff>
      <xdr:row>24</xdr:row>
      <xdr:rowOff>0</xdr:rowOff>
    </xdr:from>
    <xdr:to>
      <xdr:col>27</xdr:col>
      <xdr:colOff>0</xdr:colOff>
      <xdr:row>35</xdr:row>
      <xdr:rowOff>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DE43ACCE-7421-43B4-9F41-9BAC32E9CD3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24204706" y="4840941"/>
          <a:ext cx="2218765" cy="22187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0</xdr:colOff>
      <xdr:row>24</xdr:row>
      <xdr:rowOff>0</xdr:rowOff>
    </xdr:from>
    <xdr:to>
      <xdr:col>21</xdr:col>
      <xdr:colOff>0</xdr:colOff>
      <xdr:row>35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0EC6DC8-433A-482B-A7E5-CAB3D554337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303"/>
        <a:stretch/>
      </xdr:blipFill>
      <xdr:spPr bwMode="auto">
        <a:xfrm>
          <a:off x="18332824" y="4840941"/>
          <a:ext cx="2218764" cy="22187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24</xdr:row>
      <xdr:rowOff>0</xdr:rowOff>
    </xdr:from>
    <xdr:to>
      <xdr:col>9</xdr:col>
      <xdr:colOff>3727</xdr:colOff>
      <xdr:row>35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12E794D-DBE7-4554-9127-4F6EAD13518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824" t="2199" r="4236"/>
        <a:stretch/>
      </xdr:blipFill>
      <xdr:spPr bwMode="auto">
        <a:xfrm>
          <a:off x="6589059" y="4840941"/>
          <a:ext cx="2222492" cy="22187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1</xdr:colOff>
      <xdr:row>24</xdr:row>
      <xdr:rowOff>0</xdr:rowOff>
    </xdr:from>
    <xdr:to>
      <xdr:col>12</xdr:col>
      <xdr:colOff>1</xdr:colOff>
      <xdr:row>35</xdr:row>
      <xdr:rowOff>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8F43947-FB86-4D72-9F6C-40A2F7D3944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9525001" y="4840941"/>
          <a:ext cx="2218765" cy="22187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24</xdr:row>
      <xdr:rowOff>11206</xdr:rowOff>
    </xdr:from>
    <xdr:to>
      <xdr:col>18</xdr:col>
      <xdr:colOff>1</xdr:colOff>
      <xdr:row>35</xdr:row>
      <xdr:rowOff>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D0B9BF1-BA50-4D62-8AFF-9DEBA612D42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15396882" y="4852147"/>
          <a:ext cx="2218766" cy="2207559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24</xdr:row>
      <xdr:rowOff>0</xdr:rowOff>
    </xdr:from>
    <xdr:to>
      <xdr:col>24</xdr:col>
      <xdr:colOff>0</xdr:colOff>
      <xdr:row>35</xdr:row>
      <xdr:rowOff>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6DFF08A-AF80-41E4-BE6C-CBE686484D9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21268765" y="4840941"/>
          <a:ext cx="2218764" cy="22187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24</xdr:row>
      <xdr:rowOff>1</xdr:rowOff>
    </xdr:from>
    <xdr:to>
      <xdr:col>6</xdr:col>
      <xdr:colOff>0</xdr:colOff>
      <xdr:row>35</xdr:row>
      <xdr:rowOff>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E3E239C-D517-F0A2-1977-9CFD939805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657600" y="4800601"/>
          <a:ext cx="2228850" cy="2200274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13</xdr:col>
      <xdr:colOff>0</xdr:colOff>
      <xdr:row>24</xdr:row>
      <xdr:rowOff>0</xdr:rowOff>
    </xdr:from>
    <xdr:to>
      <xdr:col>15</xdr:col>
      <xdr:colOff>0</xdr:colOff>
      <xdr:row>35</xdr:row>
      <xdr:rowOff>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27F112DE-BDD5-6AEF-1F3C-A28ECF7540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460941" y="4840941"/>
          <a:ext cx="2218765" cy="2218765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0</xdr:colOff>
      <xdr:row>24</xdr:row>
      <xdr:rowOff>0</xdr:rowOff>
    </xdr:from>
    <xdr:to>
      <xdr:col>24</xdr:col>
      <xdr:colOff>0</xdr:colOff>
      <xdr:row>35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6A08A7C-C398-4699-B1F5-9E980BD8364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303"/>
        <a:stretch/>
      </xdr:blipFill>
      <xdr:spPr bwMode="auto">
        <a:xfrm>
          <a:off x="21316950" y="4800600"/>
          <a:ext cx="2228850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24</xdr:row>
      <xdr:rowOff>0</xdr:rowOff>
    </xdr:from>
    <xdr:to>
      <xdr:col>12</xdr:col>
      <xdr:colOff>3727</xdr:colOff>
      <xdr:row>35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B0D0EB4-7A41-49E9-935B-47CF36A0768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824" t="2199" r="4236"/>
        <a:stretch/>
      </xdr:blipFill>
      <xdr:spPr bwMode="auto">
        <a:xfrm>
          <a:off x="9544050" y="4800600"/>
          <a:ext cx="2232577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</xdr:colOff>
      <xdr:row>24</xdr:row>
      <xdr:rowOff>0</xdr:rowOff>
    </xdr:from>
    <xdr:to>
      <xdr:col>15</xdr:col>
      <xdr:colOff>1</xdr:colOff>
      <xdr:row>35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E278084-6187-4D30-B583-27010C0917A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12487276" y="4800600"/>
          <a:ext cx="2228850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24</xdr:row>
      <xdr:rowOff>11206</xdr:rowOff>
    </xdr:from>
    <xdr:to>
      <xdr:col>21</xdr:col>
      <xdr:colOff>1</xdr:colOff>
      <xdr:row>35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4D73BED-5D72-491F-B4DB-F112C188C99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18373725" y="4811806"/>
          <a:ext cx="2228851" cy="2189069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0</xdr:colOff>
      <xdr:row>24</xdr:row>
      <xdr:rowOff>0</xdr:rowOff>
    </xdr:from>
    <xdr:to>
      <xdr:col>27</xdr:col>
      <xdr:colOff>0</xdr:colOff>
      <xdr:row>35</xdr:row>
      <xdr:rowOff>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7C78C1E-8209-4B8B-869E-4CBC79A98EE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24260175" y="4800600"/>
          <a:ext cx="2228850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24</xdr:row>
      <xdr:rowOff>0</xdr:rowOff>
    </xdr:from>
    <xdr:to>
      <xdr:col>6</xdr:col>
      <xdr:colOff>0</xdr:colOff>
      <xdr:row>35</xdr:row>
      <xdr:rowOff>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959F0436-1A83-C62A-6118-E6E79DD6536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23" t="27003" r="67275"/>
        <a:stretch/>
      </xdr:blipFill>
      <xdr:spPr bwMode="auto">
        <a:xfrm>
          <a:off x="3657600" y="4800600"/>
          <a:ext cx="2228850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24</xdr:row>
      <xdr:rowOff>0</xdr:rowOff>
    </xdr:from>
    <xdr:to>
      <xdr:col>9</xdr:col>
      <xdr:colOff>0</xdr:colOff>
      <xdr:row>35</xdr:row>
      <xdr:rowOff>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B3C15DC6-FEDD-48E6-BE3F-3ACA71F7A13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6600825" y="4800600"/>
          <a:ext cx="2228850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24</xdr:row>
      <xdr:rowOff>0</xdr:rowOff>
    </xdr:from>
    <xdr:to>
      <xdr:col>18</xdr:col>
      <xdr:colOff>0</xdr:colOff>
      <xdr:row>35</xdr:row>
      <xdr:rowOff>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8D1190CE-99B9-D275-2D9F-2F82A42B8D3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91" t="22878" r="63747"/>
        <a:stretch/>
      </xdr:blipFill>
      <xdr:spPr bwMode="auto">
        <a:xfrm>
          <a:off x="15396882" y="4840941"/>
          <a:ext cx="2218765" cy="22187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0</xdr:colOff>
      <xdr:row>24</xdr:row>
      <xdr:rowOff>0</xdr:rowOff>
    </xdr:from>
    <xdr:to>
      <xdr:col>24</xdr:col>
      <xdr:colOff>0</xdr:colOff>
      <xdr:row>35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BE41955-AD4A-435E-A2A1-F75C58BF169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303"/>
        <a:stretch/>
      </xdr:blipFill>
      <xdr:spPr bwMode="auto">
        <a:xfrm>
          <a:off x="21316950" y="4800600"/>
          <a:ext cx="2228850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24</xdr:row>
      <xdr:rowOff>0</xdr:rowOff>
    </xdr:from>
    <xdr:to>
      <xdr:col>12</xdr:col>
      <xdr:colOff>3727</xdr:colOff>
      <xdr:row>35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B60D28C-D61E-4568-BF58-5EC873368F4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824" t="2199" r="4236"/>
        <a:stretch/>
      </xdr:blipFill>
      <xdr:spPr bwMode="auto">
        <a:xfrm>
          <a:off x="9544050" y="4800600"/>
          <a:ext cx="2232577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</xdr:colOff>
      <xdr:row>24</xdr:row>
      <xdr:rowOff>0</xdr:rowOff>
    </xdr:from>
    <xdr:to>
      <xdr:col>15</xdr:col>
      <xdr:colOff>1</xdr:colOff>
      <xdr:row>35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00F930F-932C-40DF-A5AF-5D18A70868D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12487276" y="4800600"/>
          <a:ext cx="2228850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0</xdr:colOff>
      <xdr:row>24</xdr:row>
      <xdr:rowOff>0</xdr:rowOff>
    </xdr:from>
    <xdr:to>
      <xdr:col>27</xdr:col>
      <xdr:colOff>0</xdr:colOff>
      <xdr:row>35</xdr:row>
      <xdr:rowOff>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A853234-D273-410E-96B9-F0294F2DEBD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24260175" y="4800600"/>
          <a:ext cx="2228850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24</xdr:row>
      <xdr:rowOff>1</xdr:rowOff>
    </xdr:from>
    <xdr:to>
      <xdr:col>9</xdr:col>
      <xdr:colOff>0</xdr:colOff>
      <xdr:row>35</xdr:row>
      <xdr:rowOff>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808CD451-487E-4B1F-A8FA-7E59D20AA10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6600825" y="4800601"/>
          <a:ext cx="2228850" cy="2200274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</xdr:colOff>
      <xdr:row>23</xdr:row>
      <xdr:rowOff>190500</xdr:rowOff>
    </xdr:from>
    <xdr:to>
      <xdr:col>6</xdr:col>
      <xdr:colOff>1</xdr:colOff>
      <xdr:row>35</xdr:row>
      <xdr:rowOff>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C7F09F1F-D4A8-F813-8A6F-7345526B306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882" t="1773" r="58767" b="15958"/>
        <a:stretch/>
      </xdr:blipFill>
      <xdr:spPr bwMode="auto">
        <a:xfrm>
          <a:off x="3657601" y="4791075"/>
          <a:ext cx="2228850" cy="220980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24</xdr:row>
      <xdr:rowOff>0</xdr:rowOff>
    </xdr:from>
    <xdr:to>
      <xdr:col>18</xdr:col>
      <xdr:colOff>4310</xdr:colOff>
      <xdr:row>35</xdr:row>
      <xdr:rowOff>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7F670953-CD7F-F15A-D7A9-59D66FE30D7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8" t="6667" r="66940" b="18181"/>
        <a:stretch/>
      </xdr:blipFill>
      <xdr:spPr bwMode="auto">
        <a:xfrm>
          <a:off x="15455348" y="4770783"/>
          <a:ext cx="2236304" cy="2186608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24</xdr:row>
      <xdr:rowOff>7328</xdr:rowOff>
    </xdr:from>
    <xdr:to>
      <xdr:col>21</xdr:col>
      <xdr:colOff>0</xdr:colOff>
      <xdr:row>35</xdr:row>
      <xdr:rowOff>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73D271FE-AC91-8C29-9E86-059B9ECA73D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672" t="25918" r="56924"/>
        <a:stretch/>
      </xdr:blipFill>
      <xdr:spPr bwMode="auto">
        <a:xfrm>
          <a:off x="18390577" y="4755174"/>
          <a:ext cx="2227385" cy="2168768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25</xdr:col>
      <xdr:colOff>0</xdr:colOff>
      <xdr:row>24</xdr:row>
      <xdr:rowOff>0</xdr:rowOff>
    </xdr:from>
    <xdr:to>
      <xdr:col>27</xdr:col>
      <xdr:colOff>0</xdr:colOff>
      <xdr:row>35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64D33E3-A70E-494E-B3EA-E62AAA35E58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303"/>
        <a:stretch/>
      </xdr:blipFill>
      <xdr:spPr bwMode="auto">
        <a:xfrm>
          <a:off x="24260175" y="4800600"/>
          <a:ext cx="2228850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24</xdr:row>
      <xdr:rowOff>0</xdr:rowOff>
    </xdr:from>
    <xdr:to>
      <xdr:col>12</xdr:col>
      <xdr:colOff>3727</xdr:colOff>
      <xdr:row>35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B4559AB-A30E-4330-8A25-E188F267217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824" t="2199" r="4236"/>
        <a:stretch/>
      </xdr:blipFill>
      <xdr:spPr bwMode="auto">
        <a:xfrm>
          <a:off x="9544050" y="4800600"/>
          <a:ext cx="2232577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</xdr:colOff>
      <xdr:row>24</xdr:row>
      <xdr:rowOff>0</xdr:rowOff>
    </xdr:from>
    <xdr:to>
      <xdr:col>15</xdr:col>
      <xdr:colOff>1</xdr:colOff>
      <xdr:row>35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732D955-455E-4339-9990-E591AB1DDD6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12487276" y="4800600"/>
          <a:ext cx="2228850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28</xdr:col>
      <xdr:colOff>0</xdr:colOff>
      <xdr:row>24</xdr:row>
      <xdr:rowOff>0</xdr:rowOff>
    </xdr:from>
    <xdr:to>
      <xdr:col>30</xdr:col>
      <xdr:colOff>0</xdr:colOff>
      <xdr:row>35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78D2465-B786-472F-BE74-4C044A279D8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27203400" y="4800600"/>
          <a:ext cx="2228850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24</xdr:row>
      <xdr:rowOff>2</xdr:rowOff>
    </xdr:from>
    <xdr:to>
      <xdr:col>9</xdr:col>
      <xdr:colOff>0</xdr:colOff>
      <xdr:row>35</xdr:row>
      <xdr:rowOff>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E682D42D-1D1C-4330-B26A-C24D9B267DC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6600825" y="4800602"/>
          <a:ext cx="2228850" cy="2200274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</xdr:colOff>
      <xdr:row>23</xdr:row>
      <xdr:rowOff>190501</xdr:rowOff>
    </xdr:from>
    <xdr:to>
      <xdr:col>6</xdr:col>
      <xdr:colOff>1</xdr:colOff>
      <xdr:row>35</xdr:row>
      <xdr:rowOff>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1E2B7DF-4FE0-4481-A9B6-CE35C2A9E1E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882" t="1773" r="58767" b="15958"/>
        <a:stretch/>
      </xdr:blipFill>
      <xdr:spPr bwMode="auto">
        <a:xfrm>
          <a:off x="3657601" y="4791076"/>
          <a:ext cx="2228850" cy="220980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23</xdr:row>
      <xdr:rowOff>200024</xdr:rowOff>
    </xdr:from>
    <xdr:to>
      <xdr:col>18</xdr:col>
      <xdr:colOff>4310</xdr:colOff>
      <xdr:row>35</xdr:row>
      <xdr:rowOff>2197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302A8E96-734E-4A3A-9239-61DF12CEB35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8" t="6667" r="66940" b="18181"/>
        <a:stretch/>
      </xdr:blipFill>
      <xdr:spPr bwMode="auto">
        <a:xfrm>
          <a:off x="15430500" y="4800599"/>
          <a:ext cx="2233160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24</xdr:row>
      <xdr:rowOff>7328</xdr:rowOff>
    </xdr:from>
    <xdr:to>
      <xdr:col>21</xdr:col>
      <xdr:colOff>0</xdr:colOff>
      <xdr:row>35</xdr:row>
      <xdr:rowOff>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14EEEFF8-97B0-4E6E-AFF9-4BF8FA5371E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672" t="25918" r="56924"/>
        <a:stretch/>
      </xdr:blipFill>
      <xdr:spPr bwMode="auto">
        <a:xfrm>
          <a:off x="18373725" y="4807928"/>
          <a:ext cx="2228850" cy="2192947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710065</xdr:colOff>
      <xdr:row>24</xdr:row>
      <xdr:rowOff>0</xdr:rowOff>
    </xdr:from>
    <xdr:to>
      <xdr:col>24</xdr:col>
      <xdr:colOff>0</xdr:colOff>
      <xdr:row>35</xdr:row>
      <xdr:rowOff>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6BA2A12-EA36-48CE-A15E-AEFEB8BF8C8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8" t="6667" r="66940" b="18181"/>
        <a:stretch/>
      </xdr:blipFill>
      <xdr:spPr bwMode="auto">
        <a:xfrm>
          <a:off x="21312640" y="4800600"/>
          <a:ext cx="2233160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1</xdr:colOff>
      <xdr:row>24</xdr:row>
      <xdr:rowOff>19051</xdr:rowOff>
    </xdr:from>
    <xdr:to>
      <xdr:col>33</xdr:col>
      <xdr:colOff>1</xdr:colOff>
      <xdr:row>35</xdr:row>
      <xdr:rowOff>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83357A3A-0FD6-7D39-4A0B-57BA0E27685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91" t="22701" r="66368"/>
        <a:stretch/>
      </xdr:blipFill>
      <xdr:spPr bwMode="auto">
        <a:xfrm>
          <a:off x="30146626" y="4819651"/>
          <a:ext cx="2228850" cy="2181224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28</xdr:col>
      <xdr:colOff>0</xdr:colOff>
      <xdr:row>24</xdr:row>
      <xdr:rowOff>0</xdr:rowOff>
    </xdr:from>
    <xdr:to>
      <xdr:col>30</xdr:col>
      <xdr:colOff>0</xdr:colOff>
      <xdr:row>35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E39A49D-51B0-4E80-98BC-C32DEBE2CEC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303"/>
        <a:stretch/>
      </xdr:blipFill>
      <xdr:spPr bwMode="auto">
        <a:xfrm>
          <a:off x="27140647" y="4840941"/>
          <a:ext cx="2218765" cy="22187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1</xdr:colOff>
      <xdr:row>24</xdr:row>
      <xdr:rowOff>0</xdr:rowOff>
    </xdr:from>
    <xdr:to>
      <xdr:col>18</xdr:col>
      <xdr:colOff>1</xdr:colOff>
      <xdr:row>35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110AD24-4FA6-4607-818F-F9E1B515F5C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15396883" y="4840941"/>
          <a:ext cx="2218765" cy="22187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0</xdr:colOff>
      <xdr:row>24</xdr:row>
      <xdr:rowOff>0</xdr:rowOff>
    </xdr:from>
    <xdr:to>
      <xdr:col>33</xdr:col>
      <xdr:colOff>0</xdr:colOff>
      <xdr:row>35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35832EC-E683-4A55-9535-B16A22234E3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30076588" y="4840941"/>
          <a:ext cx="2218765" cy="22187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24</xdr:row>
      <xdr:rowOff>2</xdr:rowOff>
    </xdr:from>
    <xdr:to>
      <xdr:col>12</xdr:col>
      <xdr:colOff>0</xdr:colOff>
      <xdr:row>35</xdr:row>
      <xdr:rowOff>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E145E67-A407-4DDB-8E5D-3C904F80EC5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9525000" y="4840943"/>
          <a:ext cx="2218765" cy="2218763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</xdr:colOff>
      <xdr:row>23</xdr:row>
      <xdr:rowOff>190501</xdr:rowOff>
    </xdr:from>
    <xdr:to>
      <xdr:col>6</xdr:col>
      <xdr:colOff>1</xdr:colOff>
      <xdr:row>35</xdr:row>
      <xdr:rowOff>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B8FF7B82-9E18-4B47-ABEC-C10C3689551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882" t="1773" r="58767" b="15958"/>
        <a:stretch/>
      </xdr:blipFill>
      <xdr:spPr bwMode="auto">
        <a:xfrm>
          <a:off x="3653119" y="4829736"/>
          <a:ext cx="2218764" cy="222997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23</xdr:row>
      <xdr:rowOff>200024</xdr:rowOff>
    </xdr:from>
    <xdr:to>
      <xdr:col>21</xdr:col>
      <xdr:colOff>4310</xdr:colOff>
      <xdr:row>35</xdr:row>
      <xdr:rowOff>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3CC60E7D-81F6-474E-B52B-D478B98459D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8" t="6667" r="66940" b="18181"/>
        <a:stretch/>
      </xdr:blipFill>
      <xdr:spPr bwMode="auto">
        <a:xfrm>
          <a:off x="18332824" y="4839259"/>
          <a:ext cx="2223074" cy="2220447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24</xdr:row>
      <xdr:rowOff>7328</xdr:rowOff>
    </xdr:from>
    <xdr:to>
      <xdr:col>24</xdr:col>
      <xdr:colOff>0</xdr:colOff>
      <xdr:row>35</xdr:row>
      <xdr:rowOff>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EA681292-31AE-45E1-9F31-1C761BE29D5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672" t="25918" r="56924"/>
        <a:stretch/>
      </xdr:blipFill>
      <xdr:spPr bwMode="auto">
        <a:xfrm>
          <a:off x="21268765" y="4848269"/>
          <a:ext cx="2218764" cy="2211437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710065</xdr:colOff>
      <xdr:row>24</xdr:row>
      <xdr:rowOff>0</xdr:rowOff>
    </xdr:from>
    <xdr:to>
      <xdr:col>27</xdr:col>
      <xdr:colOff>0</xdr:colOff>
      <xdr:row>35</xdr:row>
      <xdr:rowOff>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B480AAD9-8AAA-4EB0-B364-511078A3189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8" t="6667" r="66940" b="18181"/>
        <a:stretch/>
      </xdr:blipFill>
      <xdr:spPr bwMode="auto">
        <a:xfrm>
          <a:off x="24197594" y="4840941"/>
          <a:ext cx="2225877" cy="22187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34</xdr:col>
      <xdr:colOff>1</xdr:colOff>
      <xdr:row>24</xdr:row>
      <xdr:rowOff>19052</xdr:rowOff>
    </xdr:from>
    <xdr:to>
      <xdr:col>36</xdr:col>
      <xdr:colOff>1</xdr:colOff>
      <xdr:row>35</xdr:row>
      <xdr:rowOff>1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EF7FDE1A-3705-4268-90EC-5037F074A8D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91" t="22701" r="66368"/>
        <a:stretch/>
      </xdr:blipFill>
      <xdr:spPr bwMode="auto">
        <a:xfrm>
          <a:off x="33012530" y="4859993"/>
          <a:ext cx="2218765" cy="2199714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24</xdr:row>
      <xdr:rowOff>0</xdr:rowOff>
    </xdr:from>
    <xdr:to>
      <xdr:col>9</xdr:col>
      <xdr:colOff>3727</xdr:colOff>
      <xdr:row>35</xdr:row>
      <xdr:rowOff>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23600084-DCE6-4001-BF75-31DC04789D7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824" t="2199" r="4236"/>
        <a:stretch/>
      </xdr:blipFill>
      <xdr:spPr bwMode="auto">
        <a:xfrm>
          <a:off x="6589059" y="4840941"/>
          <a:ext cx="2222492" cy="22187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24</xdr:row>
      <xdr:rowOff>0</xdr:rowOff>
    </xdr:from>
    <xdr:to>
      <xdr:col>15</xdr:col>
      <xdr:colOff>2366</xdr:colOff>
      <xdr:row>35</xdr:row>
      <xdr:rowOff>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A77E44A5-529F-3CAD-28A5-F7719666DDF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09" t="1348" r="3631" b="170"/>
        <a:stretch/>
      </xdr:blipFill>
      <xdr:spPr bwMode="auto">
        <a:xfrm>
          <a:off x="12460941" y="4840941"/>
          <a:ext cx="2218765" cy="22187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25</xdr:col>
      <xdr:colOff>0</xdr:colOff>
      <xdr:row>27</xdr:row>
      <xdr:rowOff>0</xdr:rowOff>
    </xdr:from>
    <xdr:to>
      <xdr:col>27</xdr:col>
      <xdr:colOff>0</xdr:colOff>
      <xdr:row>39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2C4B0F-1583-4D91-9FB0-12C4E8AFF00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303"/>
        <a:stretch/>
      </xdr:blipFill>
      <xdr:spPr bwMode="auto">
        <a:xfrm>
          <a:off x="24204706" y="5446059"/>
          <a:ext cx="2218765" cy="242047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1</xdr:colOff>
      <xdr:row>27</xdr:row>
      <xdr:rowOff>0</xdr:rowOff>
    </xdr:from>
    <xdr:to>
      <xdr:col>18</xdr:col>
      <xdr:colOff>1</xdr:colOff>
      <xdr:row>39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9724129-65FA-4B96-8CDD-37121031EA1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15396883" y="5446059"/>
          <a:ext cx="2218765" cy="242047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28</xdr:col>
      <xdr:colOff>0</xdr:colOff>
      <xdr:row>27</xdr:row>
      <xdr:rowOff>0</xdr:rowOff>
    </xdr:from>
    <xdr:to>
      <xdr:col>30</xdr:col>
      <xdr:colOff>0</xdr:colOff>
      <xdr:row>39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07E2E31-C238-4DBA-9294-F012921685C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27140647" y="5446059"/>
          <a:ext cx="2218765" cy="242047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27</xdr:row>
      <xdr:rowOff>2</xdr:rowOff>
    </xdr:from>
    <xdr:to>
      <xdr:col>12</xdr:col>
      <xdr:colOff>0</xdr:colOff>
      <xdr:row>39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D088E55-D6B5-49E3-88DB-737F020D4CB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9525000" y="5446061"/>
          <a:ext cx="2218765" cy="2420468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</xdr:colOff>
      <xdr:row>26</xdr:row>
      <xdr:rowOff>190500</xdr:rowOff>
    </xdr:from>
    <xdr:to>
      <xdr:col>6</xdr:col>
      <xdr:colOff>1</xdr:colOff>
      <xdr:row>38</xdr:row>
      <xdr:rowOff>201704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83C7E743-5A53-466A-B798-637575EA2B8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882" t="1773" r="58767" b="15958"/>
        <a:stretch/>
      </xdr:blipFill>
      <xdr:spPr bwMode="auto">
        <a:xfrm>
          <a:off x="3653119" y="5434853"/>
          <a:ext cx="2218764" cy="24316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26</xdr:row>
      <xdr:rowOff>200024</xdr:rowOff>
    </xdr:from>
    <xdr:to>
      <xdr:col>21</xdr:col>
      <xdr:colOff>4310</xdr:colOff>
      <xdr:row>39</xdr:row>
      <xdr:rowOff>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1EA3A63-9811-48C4-832E-CDCA10C6EB9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8" t="6667" r="66940" b="18181"/>
        <a:stretch/>
      </xdr:blipFill>
      <xdr:spPr bwMode="auto">
        <a:xfrm>
          <a:off x="18332824" y="5444377"/>
          <a:ext cx="2223074" cy="2422152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27</xdr:row>
      <xdr:rowOff>0</xdr:rowOff>
    </xdr:from>
    <xdr:to>
      <xdr:col>24</xdr:col>
      <xdr:colOff>4310</xdr:colOff>
      <xdr:row>39</xdr:row>
      <xdr:rowOff>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13E5479-A068-4535-89D6-7CAAEB8F191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8" t="6667" r="66940" b="18181"/>
        <a:stretch/>
      </xdr:blipFill>
      <xdr:spPr bwMode="auto">
        <a:xfrm>
          <a:off x="21268765" y="5446059"/>
          <a:ext cx="2223074" cy="242047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0</xdr:colOff>
      <xdr:row>27</xdr:row>
      <xdr:rowOff>0</xdr:rowOff>
    </xdr:from>
    <xdr:to>
      <xdr:col>33</xdr:col>
      <xdr:colOff>0</xdr:colOff>
      <xdr:row>39</xdr:row>
      <xdr:rowOff>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9F4FBFF5-1EC0-400A-B887-6323006B041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91" t="22701" r="66368"/>
        <a:stretch/>
      </xdr:blipFill>
      <xdr:spPr bwMode="auto">
        <a:xfrm>
          <a:off x="30076588" y="5446059"/>
          <a:ext cx="2218765" cy="2420470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27</xdr:row>
      <xdr:rowOff>0</xdr:rowOff>
    </xdr:from>
    <xdr:to>
      <xdr:col>9</xdr:col>
      <xdr:colOff>0</xdr:colOff>
      <xdr:row>39</xdr:row>
      <xdr:rowOff>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28E336D1-A2DE-4F0A-BC87-33860183C04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824" t="2199" r="4236"/>
        <a:stretch/>
      </xdr:blipFill>
      <xdr:spPr bwMode="auto">
        <a:xfrm>
          <a:off x="6589059" y="5446059"/>
          <a:ext cx="2218765" cy="242047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26</xdr:row>
      <xdr:rowOff>0</xdr:rowOff>
    </xdr:from>
    <xdr:to>
      <xdr:col>15</xdr:col>
      <xdr:colOff>2366</xdr:colOff>
      <xdr:row>39</xdr:row>
      <xdr:rowOff>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73192B86-2FDB-4906-8AAA-1231BBB1AA9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09" t="1348" r="3631" b="170"/>
        <a:stretch/>
      </xdr:blipFill>
      <xdr:spPr bwMode="auto">
        <a:xfrm>
          <a:off x="12460941" y="5244353"/>
          <a:ext cx="2221131" cy="2622176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0</xdr:colOff>
      <xdr:row>28</xdr:row>
      <xdr:rowOff>1</xdr:rowOff>
    </xdr:from>
    <xdr:to>
      <xdr:col>24</xdr:col>
      <xdr:colOff>1</xdr:colOff>
      <xdr:row>40</xdr:row>
      <xdr:rowOff>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163E686-6A8A-4F89-8184-C8757F9FFCB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303"/>
        <a:stretch/>
      </xdr:blipFill>
      <xdr:spPr bwMode="auto">
        <a:xfrm>
          <a:off x="24343179" y="5510894"/>
          <a:ext cx="2231571" cy="2449286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1</xdr:colOff>
      <xdr:row>28</xdr:row>
      <xdr:rowOff>1</xdr:rowOff>
    </xdr:from>
    <xdr:to>
      <xdr:col>18</xdr:col>
      <xdr:colOff>1</xdr:colOff>
      <xdr:row>40</xdr:row>
      <xdr:rowOff>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1EC73F0-01B2-400B-972D-528C6127EFA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15484930" y="5510894"/>
          <a:ext cx="2231571" cy="2449286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0</xdr:colOff>
      <xdr:row>28</xdr:row>
      <xdr:rowOff>1</xdr:rowOff>
    </xdr:from>
    <xdr:to>
      <xdr:col>27</xdr:col>
      <xdr:colOff>0</xdr:colOff>
      <xdr:row>40</xdr:row>
      <xdr:rowOff>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D546107-CD7A-48D8-8798-7DA18E5A986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27295929" y="5510894"/>
          <a:ext cx="2231571" cy="2449286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28</xdr:row>
      <xdr:rowOff>3</xdr:rowOff>
    </xdr:from>
    <xdr:to>
      <xdr:col>12</xdr:col>
      <xdr:colOff>0</xdr:colOff>
      <xdr:row>40</xdr:row>
      <xdr:rowOff>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8ACB221-A442-43BF-9AC2-7278E920464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9579429" y="5510896"/>
          <a:ext cx="2231571" cy="2449284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</xdr:colOff>
      <xdr:row>27</xdr:row>
      <xdr:rowOff>190500</xdr:rowOff>
    </xdr:from>
    <xdr:to>
      <xdr:col>6</xdr:col>
      <xdr:colOff>1</xdr:colOff>
      <xdr:row>40</xdr:row>
      <xdr:rowOff>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E599C84A-3032-40E2-B2FC-A9E25BA9918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882" t="1773" r="58767" b="15958"/>
        <a:stretch/>
      </xdr:blipFill>
      <xdr:spPr bwMode="auto">
        <a:xfrm>
          <a:off x="3673930" y="5497286"/>
          <a:ext cx="2231571" cy="2462893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27</xdr:row>
      <xdr:rowOff>200024</xdr:rowOff>
    </xdr:from>
    <xdr:to>
      <xdr:col>21</xdr:col>
      <xdr:colOff>4310</xdr:colOff>
      <xdr:row>40</xdr:row>
      <xdr:rowOff>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75CB8FD-4EEC-4828-BD1B-7AA9BE9F85E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8" t="6667" r="66940" b="18181"/>
        <a:stretch/>
      </xdr:blipFill>
      <xdr:spPr bwMode="auto">
        <a:xfrm>
          <a:off x="18437679" y="5506810"/>
          <a:ext cx="2235881" cy="2453369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28</xdr:col>
      <xdr:colOff>0</xdr:colOff>
      <xdr:row>28</xdr:row>
      <xdr:rowOff>1</xdr:rowOff>
    </xdr:from>
    <xdr:to>
      <xdr:col>30</xdr:col>
      <xdr:colOff>0</xdr:colOff>
      <xdr:row>40</xdr:row>
      <xdr:rowOff>1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F27CCE07-56F5-4EAA-91FC-E2A00BD2EF6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91" t="22701" r="66368"/>
        <a:stretch/>
      </xdr:blipFill>
      <xdr:spPr bwMode="auto">
        <a:xfrm>
          <a:off x="30248679" y="5510894"/>
          <a:ext cx="2231571" cy="2449286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28</xdr:row>
      <xdr:rowOff>0</xdr:rowOff>
    </xdr:from>
    <xdr:to>
      <xdr:col>9</xdr:col>
      <xdr:colOff>0</xdr:colOff>
      <xdr:row>40</xdr:row>
      <xdr:rowOff>1679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1F25F36B-9B9B-489C-B897-053C26BA732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824" t="2199" r="4236"/>
        <a:stretch/>
      </xdr:blipFill>
      <xdr:spPr bwMode="auto">
        <a:xfrm>
          <a:off x="6626679" y="5510893"/>
          <a:ext cx="2231571" cy="244928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27</xdr:row>
      <xdr:rowOff>204106</xdr:rowOff>
    </xdr:from>
    <xdr:to>
      <xdr:col>15</xdr:col>
      <xdr:colOff>2366</xdr:colOff>
      <xdr:row>40</xdr:row>
      <xdr:rowOff>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53400BA-17C3-4A09-B95A-7B4BF867268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09" t="1348" r="3631" b="170"/>
        <a:stretch/>
      </xdr:blipFill>
      <xdr:spPr bwMode="auto">
        <a:xfrm>
          <a:off x="12532179" y="5510892"/>
          <a:ext cx="2233937" cy="2449287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3"/>
  <sheetViews>
    <sheetView workbookViewId="0">
      <selection activeCell="D22" sqref="D22"/>
    </sheetView>
  </sheetViews>
  <sheetFormatPr defaultRowHeight="15" x14ac:dyDescent="0.25"/>
  <cols>
    <col min="1" max="1" width="16.42578125" customWidth="1"/>
    <col min="11" max="11" width="11.140625" customWidth="1"/>
    <col min="12" max="12" width="10.140625" customWidth="1"/>
  </cols>
  <sheetData>
    <row r="1" spans="1:13" x14ac:dyDescent="0.25">
      <c r="B1" s="1"/>
      <c r="C1" s="36" t="s">
        <v>19</v>
      </c>
      <c r="D1" s="36"/>
      <c r="E1" s="36" t="s">
        <v>18</v>
      </c>
      <c r="F1" s="36"/>
      <c r="G1" s="36" t="s">
        <v>17</v>
      </c>
      <c r="H1" s="36"/>
      <c r="I1" s="36" t="s">
        <v>16</v>
      </c>
      <c r="J1" s="36"/>
      <c r="K1" s="36" t="s">
        <v>20</v>
      </c>
      <c r="L1" s="36"/>
      <c r="M1" s="1" t="s">
        <v>21</v>
      </c>
    </row>
    <row r="2" spans="1:13" x14ac:dyDescent="0.25">
      <c r="B2" s="1" t="s">
        <v>0</v>
      </c>
      <c r="C2" s="1" t="s">
        <v>1</v>
      </c>
      <c r="D2" s="1" t="s">
        <v>2</v>
      </c>
      <c r="E2" s="1" t="s">
        <v>1</v>
      </c>
      <c r="F2" s="1" t="s">
        <v>2</v>
      </c>
      <c r="G2" s="1" t="s">
        <v>1</v>
      </c>
      <c r="H2" s="1" t="s">
        <v>2</v>
      </c>
      <c r="I2" s="1" t="s">
        <v>1</v>
      </c>
      <c r="J2" s="1" t="s">
        <v>2</v>
      </c>
      <c r="K2" s="1" t="s">
        <v>1</v>
      </c>
      <c r="L2" s="1" t="s">
        <v>2</v>
      </c>
    </row>
    <row r="3" spans="1:13" x14ac:dyDescent="0.25">
      <c r="A3" s="4" t="s">
        <v>3</v>
      </c>
      <c r="B3" s="2" t="s">
        <v>13</v>
      </c>
      <c r="C3" s="2">
        <v>6</v>
      </c>
      <c r="D3" s="2">
        <v>20</v>
      </c>
      <c r="E3" s="2" t="s">
        <v>15</v>
      </c>
      <c r="F3" s="2" t="s">
        <v>15</v>
      </c>
      <c r="G3" s="2">
        <v>0.8</v>
      </c>
      <c r="H3" s="2">
        <v>6</v>
      </c>
      <c r="I3" s="2" t="s">
        <v>15</v>
      </c>
      <c r="J3" s="2">
        <v>10</v>
      </c>
      <c r="K3" t="s">
        <v>15</v>
      </c>
      <c r="L3">
        <v>50</v>
      </c>
      <c r="M3" s="3">
        <v>0.92</v>
      </c>
    </row>
    <row r="4" spans="1:13" x14ac:dyDescent="0.25">
      <c r="A4" s="4" t="s">
        <v>4</v>
      </c>
      <c r="B4" s="2" t="s">
        <v>13</v>
      </c>
      <c r="C4" s="2">
        <v>6</v>
      </c>
      <c r="D4" s="2">
        <v>36</v>
      </c>
      <c r="E4" s="2" t="s">
        <v>15</v>
      </c>
      <c r="F4" s="2" t="s">
        <v>15</v>
      </c>
      <c r="G4" s="2">
        <v>0.8</v>
      </c>
      <c r="H4" s="2">
        <v>6</v>
      </c>
      <c r="I4" s="2" t="s">
        <v>15</v>
      </c>
      <c r="J4" s="2">
        <v>5</v>
      </c>
      <c r="K4" t="s">
        <v>15</v>
      </c>
      <c r="L4">
        <v>30</v>
      </c>
      <c r="M4" s="3">
        <v>0.92</v>
      </c>
    </row>
    <row r="5" spans="1:13" x14ac:dyDescent="0.25">
      <c r="A5" s="5" t="s">
        <v>5</v>
      </c>
      <c r="B5" s="2" t="s">
        <v>22</v>
      </c>
      <c r="C5" s="2">
        <v>4.5</v>
      </c>
      <c r="D5" s="2">
        <v>40</v>
      </c>
      <c r="E5" s="2" t="s">
        <v>15</v>
      </c>
      <c r="F5" s="2" t="s">
        <v>15</v>
      </c>
      <c r="G5" s="2">
        <v>-17</v>
      </c>
      <c r="H5" s="2">
        <v>-3</v>
      </c>
      <c r="I5" s="2" t="s">
        <v>15</v>
      </c>
      <c r="J5" s="2">
        <v>3</v>
      </c>
      <c r="K5" t="s">
        <v>15</v>
      </c>
      <c r="L5" t="s">
        <v>15</v>
      </c>
      <c r="M5" s="3">
        <v>0.85</v>
      </c>
    </row>
    <row r="6" spans="1:13" x14ac:dyDescent="0.25">
      <c r="A6" s="6" t="s">
        <v>6</v>
      </c>
      <c r="B6" s="2" t="s">
        <v>14</v>
      </c>
      <c r="C6" s="2">
        <v>0.8</v>
      </c>
      <c r="D6" s="2">
        <v>5.5</v>
      </c>
      <c r="E6" s="2" t="s">
        <v>15</v>
      </c>
      <c r="F6" s="2" t="s">
        <v>15</v>
      </c>
      <c r="G6" s="2">
        <v>0.8</v>
      </c>
      <c r="H6" s="2">
        <v>3.6</v>
      </c>
      <c r="I6" s="2" t="s">
        <v>15</v>
      </c>
      <c r="J6" s="2">
        <v>3</v>
      </c>
      <c r="M6" s="3"/>
    </row>
    <row r="7" spans="1:13" x14ac:dyDescent="0.25">
      <c r="A7" s="7" t="s">
        <v>7</v>
      </c>
      <c r="B7" s="2" t="s">
        <v>13</v>
      </c>
      <c r="C7" s="2">
        <v>2.2000000000000002</v>
      </c>
      <c r="D7" s="2">
        <v>5.5</v>
      </c>
      <c r="E7" s="2" t="s">
        <v>15</v>
      </c>
      <c r="F7" s="2" t="s">
        <v>15</v>
      </c>
      <c r="G7" s="2">
        <v>0.69</v>
      </c>
      <c r="H7" s="2">
        <v>3.6</v>
      </c>
      <c r="I7" s="2" t="s">
        <v>15</v>
      </c>
      <c r="J7" s="2">
        <v>6</v>
      </c>
      <c r="M7" s="3">
        <v>0.96</v>
      </c>
    </row>
    <row r="8" spans="1:13" x14ac:dyDescent="0.25">
      <c r="A8" s="7" t="s">
        <v>8</v>
      </c>
      <c r="B8" s="2" t="s">
        <v>13</v>
      </c>
      <c r="C8" s="2">
        <v>4.5</v>
      </c>
      <c r="D8" s="2">
        <v>14</v>
      </c>
      <c r="E8" s="2" t="s">
        <v>15</v>
      </c>
      <c r="F8" s="2" t="s">
        <v>15</v>
      </c>
      <c r="G8">
        <v>0.69</v>
      </c>
      <c r="H8" s="2">
        <v>5.5</v>
      </c>
      <c r="I8" s="2" t="s">
        <v>15</v>
      </c>
      <c r="J8" s="2">
        <v>10</v>
      </c>
      <c r="M8" s="3">
        <v>0.96</v>
      </c>
    </row>
    <row r="9" spans="1:13" x14ac:dyDescent="0.25">
      <c r="A9" s="8" t="s">
        <v>9</v>
      </c>
      <c r="B9" s="2" t="s">
        <v>13</v>
      </c>
      <c r="C9" s="2">
        <v>7</v>
      </c>
      <c r="D9" s="2">
        <v>36</v>
      </c>
      <c r="E9" s="2" t="s">
        <v>15</v>
      </c>
      <c r="F9" s="2" t="s">
        <v>15</v>
      </c>
      <c r="G9" s="2">
        <v>2.5</v>
      </c>
      <c r="H9" s="2">
        <v>12.6</v>
      </c>
      <c r="I9" s="2" t="s">
        <v>15</v>
      </c>
      <c r="J9" s="2">
        <v>6</v>
      </c>
      <c r="M9" s="3">
        <v>0.96</v>
      </c>
    </row>
    <row r="10" spans="1:13" x14ac:dyDescent="0.25">
      <c r="A10" s="8" t="s">
        <v>10</v>
      </c>
      <c r="B10" s="2" t="s">
        <v>13</v>
      </c>
      <c r="C10" s="2">
        <v>7</v>
      </c>
      <c r="D10" s="2">
        <v>36</v>
      </c>
      <c r="E10" s="2" t="s">
        <v>15</v>
      </c>
      <c r="F10" s="2" t="s">
        <v>15</v>
      </c>
      <c r="G10" s="2">
        <v>2.5</v>
      </c>
      <c r="H10" s="2">
        <v>12.6</v>
      </c>
      <c r="I10" s="2" t="s">
        <v>15</v>
      </c>
      <c r="J10" s="2">
        <v>3</v>
      </c>
      <c r="M10" s="3">
        <v>0.96</v>
      </c>
    </row>
    <row r="11" spans="1:13" x14ac:dyDescent="0.25">
      <c r="A11" s="1" t="s">
        <v>11</v>
      </c>
      <c r="B11" s="2" t="s">
        <v>14</v>
      </c>
      <c r="C11" s="2">
        <v>3</v>
      </c>
      <c r="D11" s="2">
        <v>36</v>
      </c>
      <c r="E11" s="2" t="s">
        <v>15</v>
      </c>
      <c r="F11" s="2" t="s">
        <v>15</v>
      </c>
      <c r="G11" s="2">
        <v>1.4</v>
      </c>
      <c r="H11" s="2">
        <v>34</v>
      </c>
      <c r="I11" s="2" t="s">
        <v>15</v>
      </c>
      <c r="J11" s="2">
        <v>1</v>
      </c>
      <c r="M11" s="3"/>
    </row>
    <row r="12" spans="1:13" x14ac:dyDescent="0.25">
      <c r="A12" s="1" t="s">
        <v>12</v>
      </c>
      <c r="B12" s="2"/>
      <c r="C12" s="2"/>
      <c r="D12" s="2"/>
      <c r="E12" s="2"/>
      <c r="F12" s="2"/>
      <c r="G12" s="2"/>
      <c r="H12" s="2"/>
      <c r="I12" s="2"/>
      <c r="J12" s="2"/>
    </row>
    <row r="13" spans="1:13" x14ac:dyDescent="0.25">
      <c r="A13" s="1"/>
      <c r="B13" s="2"/>
      <c r="C13" s="2"/>
      <c r="D13" s="2"/>
      <c r="E13" s="2"/>
      <c r="F13" s="2"/>
      <c r="G13" s="2"/>
      <c r="H13" s="2"/>
      <c r="I13" s="2"/>
      <c r="J13" s="2"/>
    </row>
  </sheetData>
  <mergeCells count="5">
    <mergeCell ref="K1:L1"/>
    <mergeCell ref="C1:D1"/>
    <mergeCell ref="E1:F1"/>
    <mergeCell ref="G1:H1"/>
    <mergeCell ref="I1:J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BDD99-5DF5-42E2-9FB8-4E21BAF0F6C9}">
  <dimension ref="A1:H35"/>
  <sheetViews>
    <sheetView workbookViewId="0">
      <selection activeCell="H13" sqref="H13"/>
    </sheetView>
  </sheetViews>
  <sheetFormatPr defaultColWidth="9.140625" defaultRowHeight="15" x14ac:dyDescent="0.25"/>
  <cols>
    <col min="1" max="7" width="14.7109375" style="34" customWidth="1"/>
    <col min="8" max="16384" width="9.140625" style="34"/>
  </cols>
  <sheetData>
    <row r="1" spans="1:8" x14ac:dyDescent="0.25">
      <c r="A1" s="34" t="s">
        <v>114</v>
      </c>
      <c r="B1" s="34" t="s">
        <v>109</v>
      </c>
      <c r="C1" s="34" t="s">
        <v>104</v>
      </c>
      <c r="D1" s="34" t="s">
        <v>107</v>
      </c>
      <c r="E1" s="34" t="s">
        <v>142</v>
      </c>
      <c r="F1" s="34" t="s">
        <v>143</v>
      </c>
    </row>
    <row r="2" spans="1:8" x14ac:dyDescent="0.25">
      <c r="A2" s="35" t="s">
        <v>115</v>
      </c>
      <c r="B2" s="34" t="s">
        <v>97</v>
      </c>
      <c r="C2" s="35">
        <v>1.3779999999999999</v>
      </c>
      <c r="D2" s="35">
        <f>C2*0.0254</f>
        <v>3.5001199999999996E-2</v>
      </c>
      <c r="E2" s="35">
        <v>5</v>
      </c>
      <c r="F2" s="35">
        <v>7</v>
      </c>
    </row>
    <row r="3" spans="1:8" x14ac:dyDescent="0.25">
      <c r="A3" s="35" t="s">
        <v>116</v>
      </c>
      <c r="B3" s="34" t="s">
        <v>98</v>
      </c>
      <c r="C3" s="35">
        <v>3.8</v>
      </c>
      <c r="D3" s="35">
        <f t="shared" ref="D3:D28" si="0">C3*0.0254</f>
        <v>9.6519999999999995E-2</v>
      </c>
      <c r="E3" s="35"/>
      <c r="F3" s="35"/>
    </row>
    <row r="4" spans="1:8" x14ac:dyDescent="0.25">
      <c r="A4" s="35" t="s">
        <v>117</v>
      </c>
      <c r="B4" s="34" t="s">
        <v>99</v>
      </c>
      <c r="C4" s="35">
        <v>0.68899999999999995</v>
      </c>
      <c r="D4" s="35">
        <f t="shared" si="0"/>
        <v>1.7500599999999998E-2</v>
      </c>
      <c r="E4" s="35">
        <v>4</v>
      </c>
      <c r="F4" s="35">
        <v>6</v>
      </c>
    </row>
    <row r="5" spans="1:8" x14ac:dyDescent="0.25">
      <c r="A5" s="35" t="s">
        <v>118</v>
      </c>
      <c r="B5" s="34" t="s">
        <v>100</v>
      </c>
      <c r="C5" s="35">
        <v>4.2</v>
      </c>
      <c r="D5" s="35">
        <f t="shared" si="0"/>
        <v>0.10668</v>
      </c>
      <c r="E5" s="35"/>
      <c r="F5" s="35"/>
    </row>
    <row r="6" spans="1:8" x14ac:dyDescent="0.25">
      <c r="A6" s="35" t="s">
        <v>119</v>
      </c>
      <c r="B6" s="34" t="s">
        <v>101</v>
      </c>
      <c r="C6" s="35">
        <v>0.68899999999999995</v>
      </c>
      <c r="D6" s="35">
        <f t="shared" si="0"/>
        <v>1.7500599999999998E-2</v>
      </c>
      <c r="E6" s="35">
        <v>4</v>
      </c>
      <c r="F6" s="35">
        <v>6</v>
      </c>
    </row>
    <row r="7" spans="1:8" x14ac:dyDescent="0.25">
      <c r="A7" s="35" t="s">
        <v>120</v>
      </c>
      <c r="B7" s="34" t="s">
        <v>98</v>
      </c>
      <c r="C7" s="35">
        <v>3.8</v>
      </c>
      <c r="D7" s="35">
        <f t="shared" si="0"/>
        <v>9.6519999999999995E-2</v>
      </c>
      <c r="E7" s="35"/>
      <c r="F7" s="35"/>
    </row>
    <row r="8" spans="1:8" x14ac:dyDescent="0.25">
      <c r="A8" s="35" t="s">
        <v>124</v>
      </c>
      <c r="B8" s="34" t="s">
        <v>99</v>
      </c>
      <c r="C8" s="35">
        <v>0.68899999999999995</v>
      </c>
      <c r="D8" s="35">
        <f t="shared" si="0"/>
        <v>1.7500599999999998E-2</v>
      </c>
      <c r="E8" s="35">
        <v>4</v>
      </c>
      <c r="F8" s="35">
        <v>6</v>
      </c>
    </row>
    <row r="9" spans="1:8" x14ac:dyDescent="0.25">
      <c r="A9" s="35" t="s">
        <v>121</v>
      </c>
      <c r="B9" s="34" t="s">
        <v>100</v>
      </c>
      <c r="C9" s="35">
        <v>4.2</v>
      </c>
      <c r="D9" s="35">
        <f t="shared" si="0"/>
        <v>0.10668</v>
      </c>
      <c r="E9" s="35"/>
      <c r="F9" s="35"/>
    </row>
    <row r="10" spans="1:8" x14ac:dyDescent="0.25">
      <c r="A10" s="35" t="s">
        <v>125</v>
      </c>
      <c r="B10" s="34" t="s">
        <v>101</v>
      </c>
      <c r="C10" s="35">
        <v>0.68899999999999995</v>
      </c>
      <c r="D10" s="35">
        <f t="shared" si="0"/>
        <v>1.7500599999999998E-2</v>
      </c>
      <c r="E10" s="35">
        <v>4</v>
      </c>
      <c r="F10" s="35">
        <v>6</v>
      </c>
    </row>
    <row r="11" spans="1:8" x14ac:dyDescent="0.25">
      <c r="A11" s="35" t="s">
        <v>122</v>
      </c>
      <c r="B11" s="34" t="s">
        <v>98</v>
      </c>
      <c r="C11" s="35">
        <v>3.8</v>
      </c>
      <c r="D11" s="35">
        <f t="shared" si="0"/>
        <v>9.6519999999999995E-2</v>
      </c>
      <c r="E11" s="35"/>
      <c r="F11" s="35"/>
    </row>
    <row r="12" spans="1:8" x14ac:dyDescent="0.25">
      <c r="A12" s="35" t="s">
        <v>126</v>
      </c>
      <c r="B12" s="34" t="s">
        <v>99</v>
      </c>
      <c r="C12" s="35">
        <v>0.68899999999999995</v>
      </c>
      <c r="D12" s="35">
        <f t="shared" si="0"/>
        <v>1.7500599999999998E-2</v>
      </c>
      <c r="E12" s="35">
        <v>4</v>
      </c>
      <c r="F12" s="35">
        <v>6</v>
      </c>
      <c r="G12" s="35"/>
      <c r="H12" s="35"/>
    </row>
    <row r="13" spans="1:8" x14ac:dyDescent="0.25">
      <c r="A13" s="35" t="s">
        <v>123</v>
      </c>
      <c r="B13" s="34" t="s">
        <v>100</v>
      </c>
      <c r="C13" s="35">
        <v>4.2</v>
      </c>
      <c r="D13" s="35">
        <f t="shared" si="0"/>
        <v>0.10668</v>
      </c>
      <c r="E13" s="35"/>
      <c r="F13" s="35"/>
    </row>
    <row r="14" spans="1:8" x14ac:dyDescent="0.25">
      <c r="A14" s="35" t="s">
        <v>127</v>
      </c>
      <c r="B14" s="34" t="s">
        <v>103</v>
      </c>
      <c r="C14" s="35">
        <v>0.68899999999999995</v>
      </c>
      <c r="D14" s="35">
        <f t="shared" si="0"/>
        <v>1.7500599999999998E-2</v>
      </c>
      <c r="E14" s="35">
        <v>4</v>
      </c>
      <c r="F14" s="35">
        <v>6</v>
      </c>
      <c r="G14" s="35"/>
      <c r="H14" s="35"/>
    </row>
    <row r="15" spans="1:8" x14ac:dyDescent="0.25">
      <c r="A15" s="35" t="s">
        <v>128</v>
      </c>
      <c r="B15" s="34" t="s">
        <v>98</v>
      </c>
      <c r="C15" s="35">
        <v>3.8</v>
      </c>
      <c r="D15" s="35">
        <f t="shared" si="0"/>
        <v>9.6519999999999995E-2</v>
      </c>
      <c r="E15" s="35"/>
      <c r="F15" s="35"/>
    </row>
    <row r="16" spans="1:8" x14ac:dyDescent="0.25">
      <c r="A16" s="35" t="s">
        <v>129</v>
      </c>
      <c r="B16" s="34" t="s">
        <v>99</v>
      </c>
      <c r="C16" s="35">
        <v>0.68899999999999995</v>
      </c>
      <c r="D16" s="35">
        <f t="shared" si="0"/>
        <v>1.7500599999999998E-2</v>
      </c>
      <c r="E16" s="35">
        <v>4</v>
      </c>
      <c r="F16" s="35">
        <v>6</v>
      </c>
    </row>
    <row r="17" spans="1:7" x14ac:dyDescent="0.25">
      <c r="A17" s="35" t="s">
        <v>130</v>
      </c>
      <c r="B17" s="34" t="s">
        <v>100</v>
      </c>
      <c r="C17" s="35">
        <v>4.2</v>
      </c>
      <c r="D17" s="35">
        <f t="shared" si="0"/>
        <v>0.10668</v>
      </c>
      <c r="E17" s="35"/>
      <c r="F17" s="35"/>
    </row>
    <row r="18" spans="1:7" x14ac:dyDescent="0.25">
      <c r="A18" s="35" t="s">
        <v>131</v>
      </c>
      <c r="B18" s="34" t="s">
        <v>103</v>
      </c>
      <c r="C18" s="35">
        <v>0.68899999999999995</v>
      </c>
      <c r="D18" s="35">
        <f t="shared" si="0"/>
        <v>1.7500599999999998E-2</v>
      </c>
      <c r="E18" s="35">
        <v>4</v>
      </c>
      <c r="F18" s="35">
        <v>6</v>
      </c>
    </row>
    <row r="19" spans="1:7" x14ac:dyDescent="0.25">
      <c r="A19" s="35" t="s">
        <v>132</v>
      </c>
      <c r="B19" s="34" t="s">
        <v>98</v>
      </c>
      <c r="C19" s="35">
        <v>3.8</v>
      </c>
      <c r="D19" s="35">
        <f t="shared" si="0"/>
        <v>9.6519999999999995E-2</v>
      </c>
      <c r="E19" s="35"/>
      <c r="F19" s="35"/>
    </row>
    <row r="20" spans="1:7" x14ac:dyDescent="0.25">
      <c r="A20" s="35" t="s">
        <v>133</v>
      </c>
      <c r="B20" s="34" t="s">
        <v>99</v>
      </c>
      <c r="C20" s="35">
        <v>0.68899999999999995</v>
      </c>
      <c r="D20" s="35">
        <f t="shared" si="0"/>
        <v>1.7500599999999998E-2</v>
      </c>
      <c r="E20" s="35">
        <v>4</v>
      </c>
      <c r="F20" s="35">
        <v>6</v>
      </c>
    </row>
    <row r="21" spans="1:7" x14ac:dyDescent="0.25">
      <c r="A21" s="35" t="s">
        <v>134</v>
      </c>
      <c r="B21" s="34" t="s">
        <v>100</v>
      </c>
      <c r="C21" s="35">
        <v>4.2</v>
      </c>
      <c r="D21" s="35">
        <f t="shared" si="0"/>
        <v>0.10668</v>
      </c>
      <c r="E21" s="35"/>
      <c r="F21" s="35"/>
    </row>
    <row r="22" spans="1:7" x14ac:dyDescent="0.25">
      <c r="A22" s="35" t="s">
        <v>135</v>
      </c>
      <c r="B22" s="34" t="s">
        <v>99</v>
      </c>
      <c r="C22" s="35">
        <v>0.68899999999999995</v>
      </c>
      <c r="D22" s="35">
        <f t="shared" si="0"/>
        <v>1.7500599999999998E-2</v>
      </c>
      <c r="E22" s="35">
        <v>4</v>
      </c>
      <c r="F22" s="35">
        <v>6</v>
      </c>
    </row>
    <row r="23" spans="1:7" x14ac:dyDescent="0.25">
      <c r="A23" s="35" t="s">
        <v>136</v>
      </c>
      <c r="B23" s="34" t="s">
        <v>98</v>
      </c>
      <c r="C23" s="35">
        <v>3.8</v>
      </c>
      <c r="D23" s="35">
        <f t="shared" si="0"/>
        <v>9.6519999999999995E-2</v>
      </c>
      <c r="E23" s="35"/>
      <c r="F23" s="35"/>
    </row>
    <row r="24" spans="1:7" x14ac:dyDescent="0.25">
      <c r="A24" s="35" t="s">
        <v>137</v>
      </c>
      <c r="B24" s="34" t="s">
        <v>101</v>
      </c>
      <c r="C24" s="35">
        <v>0.68899999999999995</v>
      </c>
      <c r="D24" s="35">
        <f t="shared" si="0"/>
        <v>1.7500599999999998E-2</v>
      </c>
      <c r="E24" s="35">
        <v>4</v>
      </c>
      <c r="F24" s="35">
        <v>6</v>
      </c>
    </row>
    <row r="25" spans="1:7" x14ac:dyDescent="0.25">
      <c r="A25" s="35" t="s">
        <v>138</v>
      </c>
      <c r="B25" s="34" t="s">
        <v>100</v>
      </c>
      <c r="C25" s="35">
        <v>4.2</v>
      </c>
      <c r="D25" s="35">
        <f t="shared" si="0"/>
        <v>0.10668</v>
      </c>
      <c r="E25" s="35"/>
      <c r="F25" s="35"/>
    </row>
    <row r="26" spans="1:7" x14ac:dyDescent="0.25">
      <c r="A26" s="35" t="s">
        <v>139</v>
      </c>
      <c r="B26" s="34" t="s">
        <v>99</v>
      </c>
      <c r="C26" s="35">
        <v>0.68899999999999995</v>
      </c>
      <c r="D26" s="35">
        <f t="shared" si="0"/>
        <v>1.7500599999999998E-2</v>
      </c>
      <c r="E26" s="35">
        <v>4</v>
      </c>
      <c r="F26" s="35">
        <v>6</v>
      </c>
    </row>
    <row r="27" spans="1:7" x14ac:dyDescent="0.25">
      <c r="A27" s="35" t="s">
        <v>140</v>
      </c>
      <c r="B27" s="34" t="s">
        <v>98</v>
      </c>
      <c r="C27" s="35">
        <v>3.8</v>
      </c>
      <c r="D27" s="35">
        <f t="shared" si="0"/>
        <v>9.6519999999999995E-2</v>
      </c>
      <c r="E27" s="35"/>
      <c r="F27" s="35"/>
    </row>
    <row r="28" spans="1:7" x14ac:dyDescent="0.25">
      <c r="A28" s="35" t="s">
        <v>141</v>
      </c>
      <c r="B28" s="34" t="s">
        <v>102</v>
      </c>
      <c r="C28" s="35">
        <v>1.3779999999999999</v>
      </c>
      <c r="D28" s="35">
        <f t="shared" si="0"/>
        <v>3.5001199999999996E-2</v>
      </c>
      <c r="E28" s="35">
        <v>5</v>
      </c>
      <c r="F28" s="35">
        <v>7</v>
      </c>
    </row>
    <row r="29" spans="1:7" x14ac:dyDescent="0.25">
      <c r="B29" s="34" t="s">
        <v>113</v>
      </c>
      <c r="C29" s="35">
        <f>SUM(C2:C28)+2</f>
        <v>64.823999999999998</v>
      </c>
      <c r="D29" s="34">
        <f>SUM(D2:D28)+2</f>
        <v>3.5957295999999994</v>
      </c>
    </row>
    <row r="30" spans="1:7" x14ac:dyDescent="0.25">
      <c r="B30" s="34" t="s">
        <v>110</v>
      </c>
      <c r="C30" s="34">
        <f>COUNTIF(B2:B28, "Signal (GND)")</f>
        <v>7</v>
      </c>
    </row>
    <row r="31" spans="1:7" x14ac:dyDescent="0.25">
      <c r="B31" s="34" t="s">
        <v>112</v>
      </c>
      <c r="C31" s="34">
        <f>COUNTIF(B2:B28, "Signal (PWR)")</f>
        <v>2</v>
      </c>
      <c r="F31" s="34" t="s">
        <v>108</v>
      </c>
      <c r="G31" s="34" t="s">
        <v>108</v>
      </c>
    </row>
    <row r="32" spans="1:7" x14ac:dyDescent="0.25">
      <c r="B32" s="34" t="s">
        <v>111</v>
      </c>
      <c r="C32" s="34">
        <f>COUNTIF(B2:B28, "Top")+COUNTIF(B2:B28, "Bot")+COUNTIF(B2:B28, "Signal")</f>
        <v>5</v>
      </c>
      <c r="F32" s="34" t="s">
        <v>105</v>
      </c>
      <c r="G32" s="34" t="s">
        <v>106</v>
      </c>
    </row>
    <row r="33" spans="6:7" x14ac:dyDescent="0.25">
      <c r="F33" s="34">
        <v>0.21</v>
      </c>
      <c r="G33" s="34">
        <f>F33*39.37</f>
        <v>8.2676999999999996</v>
      </c>
    </row>
    <row r="34" spans="6:7" x14ac:dyDescent="0.25">
      <c r="F34" s="34" t="s">
        <v>106</v>
      </c>
      <c r="G34" s="34" t="s">
        <v>105</v>
      </c>
    </row>
    <row r="35" spans="6:7" x14ac:dyDescent="0.25">
      <c r="F35" s="34">
        <v>17.716000000000001</v>
      </c>
      <c r="G35" s="34">
        <f>F35*0.0254</f>
        <v>0.44998640000000001</v>
      </c>
    </row>
  </sheetData>
  <phoneticPr fontId="4" type="noConversion"/>
  <conditionalFormatting sqref="A2:A28">
    <cfRule type="expression" dxfId="27" priority="8">
      <formula>$B2="Bot"</formula>
    </cfRule>
    <cfRule type="expression" dxfId="26" priority="9">
      <formula>$B2="Signal"</formula>
    </cfRule>
    <cfRule type="expression" dxfId="25" priority="10">
      <formula>$B2="Signal (PWR)"</formula>
    </cfRule>
    <cfRule type="expression" dxfId="24" priority="11">
      <formula>$B2="Core"</formula>
    </cfRule>
    <cfRule type="expression" dxfId="23" priority="12">
      <formula>$B2="Signal (GND)"</formula>
    </cfRule>
    <cfRule type="expression" dxfId="22" priority="13">
      <formula>$B2="Prepreg"</formula>
    </cfRule>
    <cfRule type="expression" dxfId="21" priority="14">
      <formula>$B2="Top"</formula>
    </cfRule>
  </conditionalFormatting>
  <conditionalFormatting sqref="B2:B32">
    <cfRule type="cellIs" dxfId="20" priority="29" operator="equal">
      <formula>"Signal (PWR)"</formula>
    </cfRule>
    <cfRule type="cellIs" dxfId="19" priority="30" operator="equal">
      <formula>"Signal (GND)"</formula>
    </cfRule>
    <cfRule type="cellIs" dxfId="18" priority="31" operator="equal">
      <formula>"Core"</formula>
    </cfRule>
    <cfRule type="cellIs" dxfId="17" priority="32" operator="equal">
      <formula>"Prepreg"</formula>
    </cfRule>
    <cfRule type="cellIs" dxfId="16" priority="33" operator="equal">
      <formula>"Signal"</formula>
    </cfRule>
    <cfRule type="cellIs" dxfId="15" priority="34" operator="equal">
      <formula>"Bot"</formula>
    </cfRule>
    <cfRule type="cellIs" dxfId="14" priority="35" operator="equal">
      <formula>"Top"</formula>
    </cfRule>
  </conditionalFormatting>
  <conditionalFormatting sqref="C2:F28">
    <cfRule type="expression" dxfId="13" priority="1">
      <formula>$B2="Bot"</formula>
    </cfRule>
    <cfRule type="expression" dxfId="12" priority="2">
      <formula>$B2="Signal"</formula>
    </cfRule>
    <cfRule type="expression" dxfId="11" priority="3">
      <formula>$B2="Signal (PWR)"</formula>
    </cfRule>
    <cfRule type="expression" dxfId="10" priority="4">
      <formula>$B2="Core"</formula>
    </cfRule>
    <cfRule type="expression" dxfId="9" priority="5">
      <formula>$B2="Signal (GND)"</formula>
    </cfRule>
    <cfRule type="expression" dxfId="8" priority="6">
      <formula>$B2="Prepreg"</formula>
    </cfRule>
    <cfRule type="expression" dxfId="7" priority="7">
      <formula>$B2="Top"</formula>
    </cfRule>
  </conditionalFormatting>
  <conditionalFormatting sqref="F31:G31">
    <cfRule type="cellIs" dxfId="6" priority="190" operator="equal">
      <formula>"Signal (PWR)"</formula>
    </cfRule>
    <cfRule type="cellIs" dxfId="5" priority="191" operator="equal">
      <formula>"Signal (GND)"</formula>
    </cfRule>
    <cfRule type="cellIs" dxfId="4" priority="192" operator="equal">
      <formula>"Core"</formula>
    </cfRule>
    <cfRule type="cellIs" dxfId="3" priority="193" operator="equal">
      <formula>"Prepreg"</formula>
    </cfRule>
    <cfRule type="cellIs" dxfId="2" priority="194" operator="equal">
      <formula>"Signal"</formula>
    </cfRule>
    <cfRule type="cellIs" dxfId="1" priority="195" operator="equal">
      <formula>"Bot"</formula>
    </cfRule>
    <cfRule type="cellIs" dxfId="0" priority="196" operator="equal">
      <formula>"Top"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80CFE-7E9D-4007-A8DB-332463DA474C}">
  <sheetPr>
    <pageSetUpPr fitToPage="1"/>
  </sheetPr>
  <dimension ref="B1:AD40"/>
  <sheetViews>
    <sheetView zoomScale="70" zoomScaleNormal="70" workbookViewId="0">
      <selection activeCell="E28" sqref="E28"/>
    </sheetView>
  </sheetViews>
  <sheetFormatPr defaultColWidth="9.140625" defaultRowHeight="15.75" x14ac:dyDescent="0.25"/>
  <cols>
    <col min="1" max="1" width="10.7109375" style="9" customWidth="1"/>
    <col min="2" max="3" width="16.7109375" style="9" customWidth="1"/>
    <col min="4" max="4" width="10.7109375" style="9" customWidth="1"/>
    <col min="5" max="6" width="16.7109375" style="9" customWidth="1"/>
    <col min="7" max="7" width="10.7109375" style="9" customWidth="1"/>
    <col min="8" max="9" width="16.7109375" style="9" customWidth="1"/>
    <col min="10" max="10" width="10.7109375" style="9" customWidth="1"/>
    <col min="11" max="12" width="16.7109375" style="9" customWidth="1"/>
    <col min="13" max="13" width="10.7109375" style="9" customWidth="1"/>
    <col min="14" max="15" width="16.7109375" style="9" customWidth="1"/>
    <col min="16" max="16" width="10.7109375" style="9" customWidth="1"/>
    <col min="17" max="18" width="16.7109375" style="9" customWidth="1"/>
    <col min="19" max="19" width="10.7109375" style="9" customWidth="1"/>
    <col min="20" max="21" width="16.7109375" style="9" customWidth="1"/>
    <col min="22" max="22" width="10.7109375" style="9" customWidth="1"/>
    <col min="23" max="24" width="16.7109375" style="9" customWidth="1"/>
    <col min="25" max="25" width="10.7109375" style="9" customWidth="1"/>
    <col min="26" max="27" width="16.7109375" style="9" customWidth="1"/>
    <col min="28" max="28" width="10.7109375" style="9" customWidth="1"/>
    <col min="29" max="31" width="16.7109375" style="9" customWidth="1"/>
    <col min="32" max="16384" width="9.140625" style="9"/>
  </cols>
  <sheetData>
    <row r="1" spans="2:30" x14ac:dyDescent="0.25">
      <c r="B1" s="39" t="s">
        <v>40</v>
      </c>
      <c r="C1" s="40"/>
      <c r="E1" s="39" t="s">
        <v>85</v>
      </c>
      <c r="F1" s="40"/>
      <c r="H1" s="39" t="s">
        <v>78</v>
      </c>
      <c r="I1" s="40"/>
      <c r="K1" s="39" t="s">
        <v>71</v>
      </c>
      <c r="L1" s="40"/>
      <c r="N1" s="39" t="s">
        <v>80</v>
      </c>
      <c r="O1" s="40"/>
      <c r="Q1" s="39" t="s">
        <v>79</v>
      </c>
      <c r="R1" s="40"/>
      <c r="T1" s="39" t="s">
        <v>80</v>
      </c>
      <c r="U1" s="40"/>
      <c r="W1" s="39" t="s">
        <v>70</v>
      </c>
      <c r="X1" s="40"/>
      <c r="Z1" s="39" t="s">
        <v>80</v>
      </c>
      <c r="AA1" s="40"/>
      <c r="AC1" s="39" t="s">
        <v>41</v>
      </c>
      <c r="AD1" s="40"/>
    </row>
    <row r="2" spans="2:30" x14ac:dyDescent="0.25">
      <c r="B2" s="37" t="s">
        <v>23</v>
      </c>
      <c r="C2" s="38"/>
      <c r="D2" s="10"/>
      <c r="E2" s="37" t="s">
        <v>77</v>
      </c>
      <c r="F2" s="38"/>
      <c r="G2" s="10"/>
      <c r="H2" s="37" t="s">
        <v>24</v>
      </c>
      <c r="I2" s="38"/>
      <c r="J2" s="10"/>
      <c r="K2" s="37" t="s">
        <v>25</v>
      </c>
      <c r="L2" s="38"/>
      <c r="M2" s="10"/>
      <c r="N2" s="37" t="s">
        <v>26</v>
      </c>
      <c r="O2" s="38"/>
      <c r="P2" s="10"/>
      <c r="Q2" s="37" t="s">
        <v>27</v>
      </c>
      <c r="R2" s="38"/>
      <c r="S2" s="10"/>
      <c r="T2" s="37" t="s">
        <v>28</v>
      </c>
      <c r="U2" s="38"/>
      <c r="V2" s="10"/>
      <c r="W2" s="37" t="s">
        <v>39</v>
      </c>
      <c r="X2" s="38"/>
      <c r="Y2" s="10"/>
      <c r="Z2" s="37" t="s">
        <v>29</v>
      </c>
      <c r="AA2" s="38"/>
      <c r="AB2" s="10"/>
      <c r="AC2" s="37" t="s">
        <v>30</v>
      </c>
      <c r="AD2" s="38"/>
    </row>
    <row r="3" spans="2:30" x14ac:dyDescent="0.25">
      <c r="B3" s="11" t="s">
        <v>33</v>
      </c>
      <c r="C3" s="12">
        <v>24</v>
      </c>
      <c r="D3" s="13"/>
      <c r="E3" s="11" t="s">
        <v>33</v>
      </c>
      <c r="F3" s="12">
        <f>C4</f>
        <v>24</v>
      </c>
      <c r="G3" s="13"/>
      <c r="H3" s="11" t="s">
        <v>33</v>
      </c>
      <c r="I3" s="12">
        <f>F4</f>
        <v>8</v>
      </c>
      <c r="J3" s="13"/>
      <c r="K3" s="11" t="s">
        <v>33</v>
      </c>
      <c r="L3" s="12">
        <f>I4</f>
        <v>5</v>
      </c>
      <c r="M3" s="13"/>
      <c r="N3" s="11" t="s">
        <v>33</v>
      </c>
      <c r="O3" s="12">
        <f>I4</f>
        <v>5</v>
      </c>
      <c r="P3" s="13"/>
      <c r="Q3" s="11" t="s">
        <v>33</v>
      </c>
      <c r="R3" s="12">
        <f>I4</f>
        <v>5</v>
      </c>
      <c r="S3" s="13"/>
      <c r="T3" s="11" t="s">
        <v>33</v>
      </c>
      <c r="U3" s="12">
        <f>I4</f>
        <v>5</v>
      </c>
      <c r="V3" s="13"/>
      <c r="W3" s="11" t="s">
        <v>33</v>
      </c>
      <c r="X3" s="12">
        <f>R4</f>
        <v>3.3</v>
      </c>
      <c r="Y3" s="13"/>
      <c r="Z3" s="11" t="s">
        <v>33</v>
      </c>
      <c r="AA3" s="12">
        <f>X4</f>
        <v>1.8</v>
      </c>
      <c r="AB3" s="13"/>
      <c r="AC3" s="14" t="s">
        <v>33</v>
      </c>
      <c r="AD3" s="15">
        <f>AA4</f>
        <v>1.5</v>
      </c>
    </row>
    <row r="4" spans="2:30" x14ac:dyDescent="0.25">
      <c r="B4" s="11" t="s">
        <v>34</v>
      </c>
      <c r="C4" s="12">
        <v>24</v>
      </c>
      <c r="D4" s="16"/>
      <c r="E4" s="11" t="s">
        <v>34</v>
      </c>
      <c r="F4" s="12">
        <v>8</v>
      </c>
      <c r="G4" s="16"/>
      <c r="H4" s="11" t="s">
        <v>34</v>
      </c>
      <c r="I4" s="12">
        <v>5</v>
      </c>
      <c r="J4" s="16"/>
      <c r="K4" s="11" t="s">
        <v>34</v>
      </c>
      <c r="L4" s="12">
        <v>5</v>
      </c>
      <c r="M4" s="16"/>
      <c r="N4" s="11" t="s">
        <v>34</v>
      </c>
      <c r="O4" s="12">
        <v>3.3</v>
      </c>
      <c r="P4" s="16"/>
      <c r="Q4" s="11" t="s">
        <v>34</v>
      </c>
      <c r="R4" s="12">
        <v>3.3</v>
      </c>
      <c r="S4" s="16"/>
      <c r="T4" s="11" t="s">
        <v>34</v>
      </c>
      <c r="U4" s="12">
        <v>3.3</v>
      </c>
      <c r="V4" s="16"/>
      <c r="W4" s="11" t="s">
        <v>34</v>
      </c>
      <c r="X4" s="12">
        <v>1.8</v>
      </c>
      <c r="Y4" s="16"/>
      <c r="Z4" s="11" t="s">
        <v>34</v>
      </c>
      <c r="AA4" s="12">
        <v>1.5</v>
      </c>
      <c r="AB4" s="16"/>
      <c r="AC4" s="14" t="s">
        <v>34</v>
      </c>
      <c r="AD4" s="15">
        <v>0.75</v>
      </c>
    </row>
    <row r="5" spans="2:30" x14ac:dyDescent="0.25">
      <c r="B5" s="17" t="s">
        <v>76</v>
      </c>
      <c r="C5" s="18">
        <f>SUM(C6:C19)</f>
        <v>533.05514466267562</v>
      </c>
      <c r="E5" s="17" t="s">
        <v>76</v>
      </c>
      <c r="F5" s="18">
        <f>SUM(F6:F19)</f>
        <v>1094.5241188898226</v>
      </c>
      <c r="H5" s="17" t="s">
        <v>76</v>
      </c>
      <c r="I5" s="18">
        <f>SUM(I6:I19)</f>
        <v>1628.6518889080562</v>
      </c>
      <c r="K5" s="17" t="s">
        <v>76</v>
      </c>
      <c r="L5" s="18">
        <f>SUM(L6:L19)</f>
        <v>34.900000000000006</v>
      </c>
      <c r="N5" s="17" t="s">
        <v>76</v>
      </c>
      <c r="O5" s="18">
        <f>SUM(O6:O19)</f>
        <v>506.79</v>
      </c>
      <c r="Q5" s="17" t="s">
        <v>76</v>
      </c>
      <c r="R5" s="18">
        <f>SUM(R6:R18)</f>
        <v>1038.2708021390376</v>
      </c>
      <c r="T5" s="17" t="s">
        <v>76</v>
      </c>
      <c r="U5" s="18">
        <f>SUM(U6:U19)</f>
        <v>286.66999999999996</v>
      </c>
      <c r="W5" s="17" t="s">
        <v>76</v>
      </c>
      <c r="X5" s="18">
        <f>SUM(X6:X19)</f>
        <v>981.05</v>
      </c>
      <c r="Z5" s="17" t="s">
        <v>76</v>
      </c>
      <c r="AA5" s="18">
        <f>SUM(AA6:AA19)</f>
        <v>580.04999999999995</v>
      </c>
      <c r="AB5" s="13"/>
      <c r="AC5" s="17" t="s">
        <v>76</v>
      </c>
      <c r="AD5" s="18">
        <f>SUM(AD6:AD19)</f>
        <v>98.47</v>
      </c>
    </row>
    <row r="6" spans="2:30" x14ac:dyDescent="0.25">
      <c r="B6" s="19" t="s">
        <v>62</v>
      </c>
      <c r="C6" s="18">
        <v>95.83</v>
      </c>
      <c r="E6" s="19" t="s">
        <v>24</v>
      </c>
      <c r="F6" s="18">
        <f>I23/I3</f>
        <v>1094.5241188898226</v>
      </c>
      <c r="H6" s="19" t="s">
        <v>64</v>
      </c>
      <c r="I6" s="18">
        <v>21.6</v>
      </c>
      <c r="K6" s="19" t="s">
        <v>64</v>
      </c>
      <c r="L6" s="18">
        <v>21.6</v>
      </c>
      <c r="N6" s="19" t="s">
        <v>48</v>
      </c>
      <c r="O6" s="18">
        <v>75.760000000000005</v>
      </c>
      <c r="Q6" s="19" t="s">
        <v>43</v>
      </c>
      <c r="R6" s="18">
        <v>13</v>
      </c>
      <c r="T6" s="19" t="s">
        <v>52</v>
      </c>
      <c r="U6" s="18">
        <v>163.63999999999999</v>
      </c>
      <c r="W6" s="19" t="s">
        <v>66</v>
      </c>
      <c r="X6" s="18">
        <v>58</v>
      </c>
      <c r="Z6" s="19" t="s">
        <v>46</v>
      </c>
      <c r="AA6" s="18">
        <v>300</v>
      </c>
      <c r="AB6" s="13"/>
      <c r="AC6" s="19" t="s">
        <v>31</v>
      </c>
      <c r="AD6" s="18">
        <v>98.47</v>
      </c>
    </row>
    <row r="7" spans="2:30" x14ac:dyDescent="0.25">
      <c r="B7" s="19" t="s">
        <v>63</v>
      </c>
      <c r="C7" s="18">
        <v>8</v>
      </c>
      <c r="E7" s="19"/>
      <c r="F7" s="18"/>
      <c r="H7" s="19" t="s">
        <v>65</v>
      </c>
      <c r="I7" s="18">
        <v>13.3</v>
      </c>
      <c r="K7" s="19" t="s">
        <v>65</v>
      </c>
      <c r="L7" s="18">
        <v>13.3</v>
      </c>
      <c r="N7" s="19" t="s">
        <v>49</v>
      </c>
      <c r="O7" s="18">
        <v>23.03</v>
      </c>
      <c r="Q7" s="19" t="s">
        <v>44</v>
      </c>
      <c r="R7" s="18">
        <v>15</v>
      </c>
      <c r="T7" s="19" t="s">
        <v>53</v>
      </c>
      <c r="U7" s="18">
        <v>23.03</v>
      </c>
      <c r="W7" s="19" t="s">
        <v>67</v>
      </c>
      <c r="X7" s="18">
        <v>343</v>
      </c>
      <c r="Z7" s="19" t="s">
        <v>47</v>
      </c>
      <c r="AA7" s="18">
        <v>181.53</v>
      </c>
      <c r="AC7" s="19"/>
      <c r="AD7" s="18"/>
    </row>
    <row r="8" spans="2:30" x14ac:dyDescent="0.25">
      <c r="B8" s="19" t="s">
        <v>77</v>
      </c>
      <c r="C8" s="18">
        <f>F23/F3</f>
        <v>429.22514466267558</v>
      </c>
      <c r="E8" s="19"/>
      <c r="F8" s="20"/>
      <c r="H8" s="19" t="s">
        <v>26</v>
      </c>
      <c r="I8" s="18">
        <f>O23/O3</f>
        <v>506.79000000000008</v>
      </c>
      <c r="K8" s="19"/>
      <c r="L8" s="18"/>
      <c r="N8" s="19" t="s">
        <v>50</v>
      </c>
      <c r="O8" s="18">
        <v>56</v>
      </c>
      <c r="Q8" s="19" t="s">
        <v>45</v>
      </c>
      <c r="R8" s="18">
        <v>6.6</v>
      </c>
      <c r="T8" s="19" t="s">
        <v>54</v>
      </c>
      <c r="U8" s="18">
        <v>100</v>
      </c>
      <c r="W8" s="19" t="s">
        <v>29</v>
      </c>
      <c r="X8" s="18">
        <f>AA23/AA3</f>
        <v>580.04999999999995</v>
      </c>
      <c r="Z8" s="19" t="s">
        <v>32</v>
      </c>
      <c r="AA8" s="18">
        <v>0.05</v>
      </c>
      <c r="AB8" s="13"/>
      <c r="AC8" s="19"/>
      <c r="AD8" s="18"/>
    </row>
    <row r="9" spans="2:30" x14ac:dyDescent="0.25">
      <c r="B9" s="19"/>
      <c r="C9" s="18" t="s">
        <v>72</v>
      </c>
      <c r="E9" s="19"/>
      <c r="F9" s="18" t="s">
        <v>72</v>
      </c>
      <c r="H9" s="19" t="s">
        <v>27</v>
      </c>
      <c r="I9" s="18">
        <f>R23/R3</f>
        <v>736.83734345351047</v>
      </c>
      <c r="K9" s="19"/>
      <c r="L9" s="18"/>
      <c r="N9" s="19" t="s">
        <v>51</v>
      </c>
      <c r="O9" s="18">
        <v>318</v>
      </c>
      <c r="Q9" s="19" t="s">
        <v>55</v>
      </c>
      <c r="R9" s="18">
        <v>100</v>
      </c>
      <c r="T9" s="19"/>
      <c r="U9" s="18"/>
      <c r="W9" s="19"/>
      <c r="X9" s="18"/>
      <c r="Z9" s="19" t="s">
        <v>30</v>
      </c>
      <c r="AA9" s="18">
        <f>AD23/AD3</f>
        <v>98.469999999999985</v>
      </c>
      <c r="AC9" s="19"/>
      <c r="AD9" s="18"/>
    </row>
    <row r="10" spans="2:30" x14ac:dyDescent="0.25">
      <c r="B10" s="19"/>
      <c r="C10" s="18"/>
      <c r="E10" s="19"/>
      <c r="F10" s="18"/>
      <c r="H10" s="19" t="s">
        <v>28</v>
      </c>
      <c r="I10" s="18">
        <f>U23/U3</f>
        <v>286.66999999999996</v>
      </c>
      <c r="K10" s="19"/>
      <c r="L10" s="18"/>
      <c r="N10" s="19" t="s">
        <v>42</v>
      </c>
      <c r="O10" s="18">
        <v>34</v>
      </c>
      <c r="Q10" s="19" t="s">
        <v>57</v>
      </c>
      <c r="R10" s="18">
        <v>35</v>
      </c>
      <c r="T10" s="19"/>
      <c r="U10" s="18"/>
      <c r="W10" s="19"/>
      <c r="X10" s="18"/>
      <c r="Z10" s="19"/>
      <c r="AA10" s="18"/>
      <c r="AC10" s="19"/>
      <c r="AD10" s="18"/>
    </row>
    <row r="11" spans="2:30" x14ac:dyDescent="0.25">
      <c r="B11" s="19"/>
      <c r="C11" s="18"/>
      <c r="E11" s="19"/>
      <c r="F11" s="18"/>
      <c r="H11" s="19" t="s">
        <v>25</v>
      </c>
      <c r="I11" s="18">
        <f>L23/L3</f>
        <v>63.45454545454546</v>
      </c>
      <c r="K11" s="19"/>
      <c r="L11" s="18"/>
      <c r="N11" s="19"/>
      <c r="O11" s="18"/>
      <c r="Q11" s="19" t="s">
        <v>56</v>
      </c>
      <c r="R11" s="18">
        <v>100</v>
      </c>
      <c r="T11" s="19"/>
      <c r="U11" s="18"/>
      <c r="W11" s="19"/>
      <c r="X11" s="18"/>
      <c r="Z11" s="19"/>
      <c r="AA11" s="18"/>
      <c r="AC11" s="19"/>
      <c r="AD11" s="18"/>
    </row>
    <row r="12" spans="2:30" x14ac:dyDescent="0.25">
      <c r="B12" s="19"/>
      <c r="C12" s="18"/>
      <c r="E12" s="19"/>
      <c r="F12" s="18"/>
      <c r="H12" s="19"/>
      <c r="I12" s="18"/>
      <c r="K12" s="19"/>
      <c r="L12" s="18"/>
      <c r="N12" s="19"/>
      <c r="O12" s="18"/>
      <c r="Q12" s="19" t="s">
        <v>58</v>
      </c>
      <c r="R12" s="18">
        <v>100</v>
      </c>
      <c r="T12" s="19"/>
      <c r="U12" s="18"/>
      <c r="W12" s="19"/>
      <c r="X12" s="18"/>
      <c r="Z12" s="19"/>
      <c r="AA12" s="18"/>
      <c r="AC12" s="19"/>
      <c r="AD12" s="18"/>
    </row>
    <row r="13" spans="2:30" x14ac:dyDescent="0.25">
      <c r="B13" s="19"/>
      <c r="C13" s="18"/>
      <c r="E13" s="19"/>
      <c r="F13" s="18"/>
      <c r="H13" s="19"/>
      <c r="I13" s="18"/>
      <c r="K13" s="19"/>
      <c r="L13" s="18"/>
      <c r="N13" s="19"/>
      <c r="O13" s="18"/>
      <c r="Q13" s="19" t="s">
        <v>59</v>
      </c>
      <c r="R13" s="18">
        <v>8</v>
      </c>
      <c r="T13" s="19"/>
      <c r="U13" s="18"/>
      <c r="W13" s="19"/>
      <c r="X13" s="18"/>
      <c r="Z13" s="19"/>
      <c r="AA13" s="18"/>
      <c r="AC13" s="19"/>
      <c r="AD13" s="18"/>
    </row>
    <row r="14" spans="2:30" x14ac:dyDescent="0.25">
      <c r="B14" s="19"/>
      <c r="C14" s="18"/>
      <c r="E14" s="19"/>
      <c r="F14" s="18"/>
      <c r="H14" s="19"/>
      <c r="I14" s="18"/>
      <c r="K14" s="19"/>
      <c r="L14" s="18"/>
      <c r="N14" s="19"/>
      <c r="O14" s="18"/>
      <c r="Q14" s="19" t="s">
        <v>60</v>
      </c>
      <c r="R14" s="18">
        <v>25.76</v>
      </c>
      <c r="T14" s="19"/>
      <c r="U14" s="18"/>
      <c r="W14" s="19"/>
      <c r="X14" s="18"/>
      <c r="Z14" s="19"/>
      <c r="AA14" s="18"/>
      <c r="AC14" s="19"/>
      <c r="AD14" s="18"/>
    </row>
    <row r="15" spans="2:30" x14ac:dyDescent="0.25">
      <c r="B15" s="19"/>
      <c r="C15" s="18"/>
      <c r="E15" s="19"/>
      <c r="F15" s="18"/>
      <c r="H15" s="19"/>
      <c r="I15" s="18"/>
      <c r="K15" s="19"/>
      <c r="L15" s="18"/>
      <c r="N15" s="19"/>
      <c r="O15" s="18"/>
      <c r="Q15" s="19" t="s">
        <v>61</v>
      </c>
      <c r="R15" s="18">
        <v>4</v>
      </c>
      <c r="T15" s="17"/>
      <c r="U15" s="18"/>
      <c r="W15" s="19"/>
      <c r="X15" s="18"/>
      <c r="Z15" s="19"/>
      <c r="AA15" s="18"/>
      <c r="AC15" s="19"/>
      <c r="AD15" s="18"/>
    </row>
    <row r="16" spans="2:30" x14ac:dyDescent="0.25">
      <c r="B16" s="19"/>
      <c r="C16" s="18"/>
      <c r="E16" s="19"/>
      <c r="F16" s="18"/>
      <c r="H16" s="19"/>
      <c r="I16" s="18"/>
      <c r="K16" s="19"/>
      <c r="L16" s="18"/>
      <c r="N16" s="19"/>
      <c r="O16" s="18"/>
      <c r="Q16" s="19" t="s">
        <v>68</v>
      </c>
      <c r="R16" s="18">
        <v>0.7</v>
      </c>
      <c r="T16" s="19"/>
      <c r="U16" s="18"/>
      <c r="W16" s="19"/>
      <c r="X16" s="18"/>
      <c r="Z16" s="19"/>
      <c r="AA16" s="18"/>
      <c r="AC16" s="19"/>
      <c r="AD16" s="18"/>
    </row>
    <row r="17" spans="2:30" x14ac:dyDescent="0.25">
      <c r="B17" s="19"/>
      <c r="C17" s="18"/>
      <c r="E17" s="19"/>
      <c r="F17" s="18"/>
      <c r="H17" s="19"/>
      <c r="I17" s="18"/>
      <c r="K17" s="19"/>
      <c r="L17" s="18"/>
      <c r="N17" s="19"/>
      <c r="O17" s="18"/>
      <c r="Q17" s="19" t="s">
        <v>69</v>
      </c>
      <c r="R17" s="18">
        <v>0.66</v>
      </c>
      <c r="T17" s="19"/>
      <c r="U17" s="18"/>
      <c r="W17" s="19"/>
      <c r="X17" s="18"/>
      <c r="Z17" s="19"/>
      <c r="AA17" s="18"/>
      <c r="AC17" s="19"/>
      <c r="AD17" s="18"/>
    </row>
    <row r="18" spans="2:30" x14ac:dyDescent="0.25">
      <c r="B18" s="19"/>
      <c r="C18" s="18"/>
      <c r="E18" s="19"/>
      <c r="F18" s="18"/>
      <c r="H18" s="19"/>
      <c r="I18" s="18"/>
      <c r="K18" s="19"/>
      <c r="L18" s="18"/>
      <c r="N18" s="19"/>
      <c r="O18" s="18"/>
      <c r="Q18" s="19" t="s">
        <v>39</v>
      </c>
      <c r="R18" s="18">
        <f>X23/X3</f>
        <v>629.5508021390375</v>
      </c>
      <c r="T18" s="19"/>
      <c r="U18" s="18"/>
      <c r="W18" s="19"/>
      <c r="X18" s="18"/>
      <c r="Z18" s="19"/>
      <c r="AA18" s="18"/>
      <c r="AC18" s="19"/>
      <c r="AD18" s="18"/>
    </row>
    <row r="19" spans="2:30" x14ac:dyDescent="0.25">
      <c r="B19" s="19"/>
      <c r="C19" s="18"/>
      <c r="E19" s="19"/>
      <c r="F19" s="18"/>
      <c r="H19" s="19"/>
      <c r="I19" s="18"/>
      <c r="K19" s="19"/>
      <c r="L19" s="18"/>
      <c r="N19" s="19"/>
      <c r="O19" s="18"/>
      <c r="Q19" s="19"/>
      <c r="R19" s="18"/>
      <c r="T19" s="19"/>
      <c r="U19" s="18"/>
      <c r="W19" s="19"/>
      <c r="X19" s="18"/>
      <c r="Z19" s="19"/>
      <c r="AA19" s="18"/>
      <c r="AC19" s="19"/>
      <c r="AD19" s="18"/>
    </row>
    <row r="20" spans="2:30" s="13" customFormat="1" x14ac:dyDescent="0.25">
      <c r="B20" s="21" t="s">
        <v>35</v>
      </c>
      <c r="C20" s="22">
        <f>C5*C4</f>
        <v>12793.323471904216</v>
      </c>
      <c r="E20" s="21" t="s">
        <v>35</v>
      </c>
      <c r="F20" s="22">
        <f>F5*F4</f>
        <v>8756.1929511185808</v>
      </c>
      <c r="H20" s="21" t="s">
        <v>35</v>
      </c>
      <c r="I20" s="22">
        <f>I5*I4</f>
        <v>8143.259444540281</v>
      </c>
      <c r="K20" s="21" t="s">
        <v>35</v>
      </c>
      <c r="L20" s="22">
        <f>L5*L4</f>
        <v>174.50000000000003</v>
      </c>
      <c r="N20" s="21" t="s">
        <v>35</v>
      </c>
      <c r="O20" s="22">
        <f>O5*O4</f>
        <v>1672.4069999999999</v>
      </c>
      <c r="Q20" s="21" t="s">
        <v>35</v>
      </c>
      <c r="R20" s="22">
        <f>R5*R4</f>
        <v>3426.2936470588238</v>
      </c>
      <c r="T20" s="21" t="s">
        <v>35</v>
      </c>
      <c r="U20" s="22">
        <f>U5*U4</f>
        <v>946.01099999999985</v>
      </c>
      <c r="W20" s="21" t="s">
        <v>35</v>
      </c>
      <c r="X20" s="22">
        <f>X5*X4</f>
        <v>1765.8899999999999</v>
      </c>
      <c r="Z20" s="21" t="s">
        <v>35</v>
      </c>
      <c r="AA20" s="22">
        <f>AA5*AA4</f>
        <v>870.07499999999993</v>
      </c>
      <c r="AC20" s="21" t="s">
        <v>35</v>
      </c>
      <c r="AD20" s="22">
        <f>AD5*AD4</f>
        <v>73.852499999999992</v>
      </c>
    </row>
    <row r="21" spans="2:30" x14ac:dyDescent="0.25">
      <c r="B21" s="23" t="s">
        <v>38</v>
      </c>
      <c r="C21" s="22">
        <v>1</v>
      </c>
      <c r="E21" s="23" t="s">
        <v>38</v>
      </c>
      <c r="F21" s="22">
        <v>0.85</v>
      </c>
      <c r="H21" s="23" t="s">
        <v>38</v>
      </c>
      <c r="I21" s="22">
        <v>0.93</v>
      </c>
      <c r="K21" s="23" t="s">
        <v>38</v>
      </c>
      <c r="L21" s="22">
        <v>0.55000000000000004</v>
      </c>
      <c r="N21" s="23" t="s">
        <v>38</v>
      </c>
      <c r="O21" s="22">
        <f>O4/O3</f>
        <v>0.65999999999999992</v>
      </c>
      <c r="Q21" s="23" t="s">
        <v>38</v>
      </c>
      <c r="R21" s="22">
        <v>0.93</v>
      </c>
      <c r="T21" s="23" t="s">
        <v>38</v>
      </c>
      <c r="U21" s="22">
        <f>U4/U3</f>
        <v>0.65999999999999992</v>
      </c>
      <c r="W21" s="23" t="s">
        <v>38</v>
      </c>
      <c r="X21" s="22">
        <v>0.85</v>
      </c>
      <c r="Z21" s="23" t="s">
        <v>38</v>
      </c>
      <c r="AA21" s="22">
        <f>AA4/AA3</f>
        <v>0.83333333333333326</v>
      </c>
      <c r="AC21" s="23" t="s">
        <v>38</v>
      </c>
      <c r="AD21" s="22">
        <f>AD4/AD3</f>
        <v>0.5</v>
      </c>
    </row>
    <row r="22" spans="2:30" x14ac:dyDescent="0.25">
      <c r="B22" s="23" t="s">
        <v>36</v>
      </c>
      <c r="C22" s="22">
        <f>C20/C21-C20</f>
        <v>0</v>
      </c>
      <c r="E22" s="23" t="s">
        <v>36</v>
      </c>
      <c r="F22" s="22">
        <f>F20/F21-F20</f>
        <v>1545.210520785633</v>
      </c>
      <c r="H22" s="23" t="s">
        <v>36</v>
      </c>
      <c r="I22" s="22">
        <f>I20/I21-I20</f>
        <v>612.93350657829978</v>
      </c>
      <c r="K22" s="23" t="s">
        <v>36</v>
      </c>
      <c r="L22" s="22">
        <f>L20/L21-L20</f>
        <v>142.77272727272728</v>
      </c>
      <c r="N22" s="23" t="s">
        <v>36</v>
      </c>
      <c r="O22" s="22">
        <f>O20/O21-O20</f>
        <v>861.54300000000035</v>
      </c>
      <c r="Q22" s="23" t="s">
        <v>36</v>
      </c>
      <c r="R22" s="22">
        <f>R20/R21-R20</f>
        <v>257.89307020872866</v>
      </c>
      <c r="T22" s="23" t="s">
        <v>36</v>
      </c>
      <c r="U22" s="22">
        <f>U20/U21-U20</f>
        <v>487.33900000000006</v>
      </c>
      <c r="W22" s="23" t="s">
        <v>36</v>
      </c>
      <c r="X22" s="22">
        <f>X20/X21-X20</f>
        <v>311.62764705882364</v>
      </c>
      <c r="Z22" s="23" t="s">
        <v>36</v>
      </c>
      <c r="AA22" s="22">
        <f>AA20/AA21-AA20</f>
        <v>174.01499999999999</v>
      </c>
      <c r="AC22" s="23" t="s">
        <v>36</v>
      </c>
      <c r="AD22" s="22">
        <f>AD20/AD21-AD20</f>
        <v>73.852499999999992</v>
      </c>
    </row>
    <row r="23" spans="2:30" x14ac:dyDescent="0.25">
      <c r="B23" s="24" t="s">
        <v>37</v>
      </c>
      <c r="C23" s="25">
        <f>C22+C20</f>
        <v>12793.323471904216</v>
      </c>
      <c r="E23" s="24" t="s">
        <v>37</v>
      </c>
      <c r="F23" s="25">
        <f>F22+F20</f>
        <v>10301.403471904214</v>
      </c>
      <c r="H23" s="24" t="s">
        <v>37</v>
      </c>
      <c r="I23" s="25">
        <f>I22+I20</f>
        <v>8756.1929511185808</v>
      </c>
      <c r="K23" s="24" t="s">
        <v>37</v>
      </c>
      <c r="L23" s="25">
        <f>L22+L20</f>
        <v>317.27272727272731</v>
      </c>
      <c r="N23" s="24" t="s">
        <v>37</v>
      </c>
      <c r="O23" s="25">
        <f>O22+O20</f>
        <v>2533.9500000000003</v>
      </c>
      <c r="Q23" s="24" t="s">
        <v>37</v>
      </c>
      <c r="R23" s="25">
        <f>R22+R20</f>
        <v>3684.1867172675525</v>
      </c>
      <c r="T23" s="24" t="s">
        <v>37</v>
      </c>
      <c r="U23" s="25">
        <f>U22+U20</f>
        <v>1433.35</v>
      </c>
      <c r="W23" s="24" t="s">
        <v>37</v>
      </c>
      <c r="X23" s="25">
        <f>X22+X20</f>
        <v>2077.5176470588235</v>
      </c>
      <c r="Z23" s="24" t="s">
        <v>37</v>
      </c>
      <c r="AA23" s="25">
        <f>AA22+AA20</f>
        <v>1044.0899999999999</v>
      </c>
      <c r="AC23" s="24" t="s">
        <v>37</v>
      </c>
      <c r="AD23" s="25">
        <f>AD22+AD20</f>
        <v>147.70499999999998</v>
      </c>
    </row>
    <row r="26" spans="2:30" x14ac:dyDescent="0.25">
      <c r="B26" s="28" t="s">
        <v>75</v>
      </c>
      <c r="C26" s="29">
        <v>24</v>
      </c>
    </row>
    <row r="27" spans="2:30" x14ac:dyDescent="0.25">
      <c r="B27" s="30" t="s">
        <v>74</v>
      </c>
      <c r="C27" s="31">
        <v>0.52</v>
      </c>
    </row>
    <row r="28" spans="2:30" x14ac:dyDescent="0.25">
      <c r="B28" s="26" t="s">
        <v>73</v>
      </c>
      <c r="C28" s="27">
        <f>C23/1000</f>
        <v>12.793323471904216</v>
      </c>
    </row>
    <row r="30" spans="2:30" x14ac:dyDescent="0.25">
      <c r="N30"/>
    </row>
    <row r="33" spans="6:18" x14ac:dyDescent="0.25">
      <c r="F33"/>
    </row>
    <row r="40" spans="6:18" x14ac:dyDescent="0.25">
      <c r="R40"/>
    </row>
  </sheetData>
  <mergeCells count="20">
    <mergeCell ref="Z1:AA1"/>
    <mergeCell ref="AC1:AD1"/>
    <mergeCell ref="AC2:AD2"/>
    <mergeCell ref="Z2:AA2"/>
    <mergeCell ref="H2:I2"/>
    <mergeCell ref="E2:F2"/>
    <mergeCell ref="B2:C2"/>
    <mergeCell ref="W2:X2"/>
    <mergeCell ref="B1:C1"/>
    <mergeCell ref="E1:F1"/>
    <mergeCell ref="H1:I1"/>
    <mergeCell ref="K1:L1"/>
    <mergeCell ref="N1:O1"/>
    <mergeCell ref="K2:L2"/>
    <mergeCell ref="Q1:R1"/>
    <mergeCell ref="T1:U1"/>
    <mergeCell ref="W1:X1"/>
    <mergeCell ref="T2:U2"/>
    <mergeCell ref="Q2:R2"/>
    <mergeCell ref="N2:O2"/>
  </mergeCells>
  <pageMargins left="0.25" right="0.25" top="0.75" bottom="0.75" header="0.3" footer="0.3"/>
  <pageSetup paperSize="3" scale="47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BFB0A4-B77F-48CD-92E5-8B149633A6E8}">
  <dimension ref="B1:AA40"/>
  <sheetViews>
    <sheetView topLeftCell="I1" zoomScaleNormal="100" workbookViewId="0">
      <selection activeCell="C34" sqref="C34"/>
    </sheetView>
  </sheetViews>
  <sheetFormatPr defaultColWidth="9.140625" defaultRowHeight="15.75" x14ac:dyDescent="0.25"/>
  <cols>
    <col min="1" max="1" width="10.7109375" style="9" customWidth="1"/>
    <col min="2" max="3" width="16.7109375" style="9" customWidth="1"/>
    <col min="4" max="4" width="10.7109375" style="9" customWidth="1"/>
    <col min="5" max="6" width="16.7109375" style="9" customWidth="1"/>
    <col min="7" max="7" width="10.7109375" style="9" customWidth="1"/>
    <col min="8" max="9" width="16.7109375" style="9" customWidth="1"/>
    <col min="10" max="10" width="10.7109375" style="9" customWidth="1"/>
    <col min="11" max="12" width="16.7109375" style="9" customWidth="1"/>
    <col min="13" max="13" width="10.7109375" style="9" customWidth="1"/>
    <col min="14" max="15" width="16.7109375" style="9" customWidth="1"/>
    <col min="16" max="16" width="10.7109375" style="9" customWidth="1"/>
    <col min="17" max="18" width="16.7109375" style="9" customWidth="1"/>
    <col min="19" max="19" width="10.7109375" style="9" customWidth="1"/>
    <col min="20" max="21" width="16.7109375" style="9" customWidth="1"/>
    <col min="22" max="22" width="10.7109375" style="9" customWidth="1"/>
    <col min="23" max="24" width="16.7109375" style="9" customWidth="1"/>
    <col min="25" max="25" width="10.7109375" style="9" customWidth="1"/>
    <col min="26" max="28" width="16.7109375" style="9" customWidth="1"/>
    <col min="29" max="16384" width="9.140625" style="9"/>
  </cols>
  <sheetData>
    <row r="1" spans="2:27" x14ac:dyDescent="0.25">
      <c r="B1" s="39" t="s">
        <v>40</v>
      </c>
      <c r="C1" s="40"/>
      <c r="E1" s="39" t="s">
        <v>78</v>
      </c>
      <c r="F1" s="40"/>
      <c r="H1" s="39" t="s">
        <v>71</v>
      </c>
      <c r="I1" s="40"/>
      <c r="K1" s="39" t="s">
        <v>80</v>
      </c>
      <c r="L1" s="40"/>
      <c r="N1" s="39" t="s">
        <v>70</v>
      </c>
      <c r="O1" s="40"/>
      <c r="Q1" s="39" t="s">
        <v>80</v>
      </c>
      <c r="R1" s="40"/>
      <c r="T1" s="39" t="s">
        <v>70</v>
      </c>
      <c r="U1" s="40"/>
      <c r="W1" s="39" t="s">
        <v>80</v>
      </c>
      <c r="X1" s="40"/>
      <c r="Z1" s="39" t="s">
        <v>41</v>
      </c>
      <c r="AA1" s="40"/>
    </row>
    <row r="2" spans="2:27" x14ac:dyDescent="0.25">
      <c r="B2" s="37" t="s">
        <v>23</v>
      </c>
      <c r="C2" s="38"/>
      <c r="D2" s="10"/>
      <c r="E2" s="37" t="s">
        <v>24</v>
      </c>
      <c r="F2" s="38"/>
      <c r="G2" s="10"/>
      <c r="H2" s="37" t="s">
        <v>25</v>
      </c>
      <c r="I2" s="38"/>
      <c r="J2" s="10"/>
      <c r="K2" s="37" t="s">
        <v>26</v>
      </c>
      <c r="L2" s="38"/>
      <c r="M2" s="10"/>
      <c r="N2" s="37" t="s">
        <v>27</v>
      </c>
      <c r="O2" s="38"/>
      <c r="P2" s="10"/>
      <c r="Q2" s="37" t="s">
        <v>28</v>
      </c>
      <c r="R2" s="38"/>
      <c r="S2" s="10"/>
      <c r="T2" s="37" t="s">
        <v>39</v>
      </c>
      <c r="U2" s="38"/>
      <c r="V2" s="10"/>
      <c r="W2" s="37" t="s">
        <v>29</v>
      </c>
      <c r="X2" s="38"/>
      <c r="Y2" s="10"/>
      <c r="Z2" s="37" t="s">
        <v>30</v>
      </c>
      <c r="AA2" s="38"/>
    </row>
    <row r="3" spans="2:27" x14ac:dyDescent="0.25">
      <c r="B3" s="11" t="s">
        <v>33</v>
      </c>
      <c r="C3" s="12">
        <v>24</v>
      </c>
      <c r="D3" s="13"/>
      <c r="E3" s="11" t="s">
        <v>33</v>
      </c>
      <c r="F3" s="12">
        <f>C4</f>
        <v>24</v>
      </c>
      <c r="G3" s="13"/>
      <c r="H3" s="11" t="s">
        <v>33</v>
      </c>
      <c r="I3" s="12">
        <f>F4</f>
        <v>5</v>
      </c>
      <c r="J3" s="13"/>
      <c r="K3" s="11" t="s">
        <v>33</v>
      </c>
      <c r="L3" s="12">
        <f>F4</f>
        <v>5</v>
      </c>
      <c r="M3" s="13"/>
      <c r="N3" s="11" t="s">
        <v>33</v>
      </c>
      <c r="O3" s="12">
        <f>F4</f>
        <v>5</v>
      </c>
      <c r="P3" s="13"/>
      <c r="Q3" s="11" t="s">
        <v>33</v>
      </c>
      <c r="R3" s="12">
        <f>F4</f>
        <v>5</v>
      </c>
      <c r="S3" s="13"/>
      <c r="T3" s="11" t="s">
        <v>33</v>
      </c>
      <c r="U3" s="12">
        <f>O4</f>
        <v>3.3</v>
      </c>
      <c r="V3" s="13"/>
      <c r="W3" s="11" t="s">
        <v>33</v>
      </c>
      <c r="X3" s="12">
        <f>U4</f>
        <v>1.8</v>
      </c>
      <c r="Y3" s="13"/>
      <c r="Z3" s="14" t="s">
        <v>33</v>
      </c>
      <c r="AA3" s="15">
        <f>X4</f>
        <v>1.5</v>
      </c>
    </row>
    <row r="4" spans="2:27" x14ac:dyDescent="0.25">
      <c r="B4" s="11" t="s">
        <v>34</v>
      </c>
      <c r="C4" s="12">
        <v>24</v>
      </c>
      <c r="D4" s="16"/>
      <c r="E4" s="11" t="s">
        <v>34</v>
      </c>
      <c r="F4" s="12">
        <v>5</v>
      </c>
      <c r="G4" s="16"/>
      <c r="H4" s="11" t="s">
        <v>34</v>
      </c>
      <c r="I4" s="12">
        <v>5</v>
      </c>
      <c r="J4" s="16"/>
      <c r="K4" s="11" t="s">
        <v>34</v>
      </c>
      <c r="L4" s="12">
        <v>3.3</v>
      </c>
      <c r="M4" s="16"/>
      <c r="N4" s="11" t="s">
        <v>34</v>
      </c>
      <c r="O4" s="12">
        <v>3.3</v>
      </c>
      <c r="P4" s="16"/>
      <c r="Q4" s="11" t="s">
        <v>34</v>
      </c>
      <c r="R4" s="12">
        <v>3.3</v>
      </c>
      <c r="S4" s="16"/>
      <c r="T4" s="11" t="s">
        <v>34</v>
      </c>
      <c r="U4" s="12">
        <v>1.8</v>
      </c>
      <c r="V4" s="16"/>
      <c r="W4" s="11" t="s">
        <v>34</v>
      </c>
      <c r="X4" s="12">
        <v>1.5</v>
      </c>
      <c r="Y4" s="16"/>
      <c r="Z4" s="14" t="s">
        <v>34</v>
      </c>
      <c r="AA4" s="15">
        <v>0.75</v>
      </c>
    </row>
    <row r="5" spans="2:27" x14ac:dyDescent="0.25">
      <c r="B5" s="17" t="s">
        <v>76</v>
      </c>
      <c r="C5" s="18">
        <f>SUM(C6:C19)</f>
        <v>516.69298098310867</v>
      </c>
      <c r="E5" s="17" t="s">
        <v>76</v>
      </c>
      <c r="F5" s="18">
        <f>SUM(F6:F19)</f>
        <v>1644.8461162367048</v>
      </c>
      <c r="H5" s="17" t="s">
        <v>76</v>
      </c>
      <c r="I5" s="18">
        <f>SUM(I6:I19)</f>
        <v>34.900000000000006</v>
      </c>
      <c r="K5" s="17" t="s">
        <v>76</v>
      </c>
      <c r="L5" s="18">
        <f>SUM(L6:L19)</f>
        <v>506.79</v>
      </c>
      <c r="N5" s="17" t="s">
        <v>76</v>
      </c>
      <c r="O5" s="18">
        <f>SUM(O6:O18)</f>
        <v>1038.2708021390376</v>
      </c>
      <c r="Q5" s="17" t="s">
        <v>76</v>
      </c>
      <c r="R5" s="18">
        <f>SUM(R6:R19)</f>
        <v>286.66999999999996</v>
      </c>
      <c r="T5" s="17" t="s">
        <v>76</v>
      </c>
      <c r="U5" s="18">
        <f>SUM(U6:U19)</f>
        <v>981.05</v>
      </c>
      <c r="W5" s="17" t="s">
        <v>76</v>
      </c>
      <c r="X5" s="18">
        <f>SUM(X6:X19)</f>
        <v>580.04999999999995</v>
      </c>
      <c r="Y5" s="13"/>
      <c r="Z5" s="17" t="s">
        <v>76</v>
      </c>
      <c r="AA5" s="18">
        <f>SUM(AA6:AA19)</f>
        <v>98.47</v>
      </c>
    </row>
    <row r="6" spans="2:27" x14ac:dyDescent="0.25">
      <c r="B6" s="19" t="s">
        <v>62</v>
      </c>
      <c r="C6" s="18">
        <v>95.83</v>
      </c>
      <c r="E6" s="19" t="s">
        <v>64</v>
      </c>
      <c r="F6" s="18">
        <v>21.6</v>
      </c>
      <c r="H6" s="19" t="s">
        <v>64</v>
      </c>
      <c r="I6" s="18">
        <v>21.6</v>
      </c>
      <c r="K6" s="19" t="s">
        <v>48</v>
      </c>
      <c r="L6" s="18">
        <v>75.760000000000005</v>
      </c>
      <c r="N6" s="19" t="s">
        <v>43</v>
      </c>
      <c r="O6" s="18">
        <v>13</v>
      </c>
      <c r="Q6" s="19" t="s">
        <v>52</v>
      </c>
      <c r="R6" s="18">
        <v>163.63999999999999</v>
      </c>
      <c r="T6" s="19" t="s">
        <v>66</v>
      </c>
      <c r="U6" s="18">
        <v>58</v>
      </c>
      <c r="W6" s="19" t="s">
        <v>46</v>
      </c>
      <c r="X6" s="18">
        <v>300</v>
      </c>
      <c r="Y6" s="13"/>
      <c r="Z6" s="19" t="s">
        <v>31</v>
      </c>
      <c r="AA6" s="18">
        <v>98.47</v>
      </c>
    </row>
    <row r="7" spans="2:27" x14ac:dyDescent="0.25">
      <c r="B7" s="19" t="s">
        <v>63</v>
      </c>
      <c r="C7" s="18">
        <v>8</v>
      </c>
      <c r="E7" s="19" t="s">
        <v>65</v>
      </c>
      <c r="F7" s="18">
        <v>13.3</v>
      </c>
      <c r="H7" s="19" t="s">
        <v>65</v>
      </c>
      <c r="I7" s="18">
        <v>13.3</v>
      </c>
      <c r="K7" s="19" t="s">
        <v>49</v>
      </c>
      <c r="L7" s="18">
        <v>23.03</v>
      </c>
      <c r="N7" s="19" t="s">
        <v>44</v>
      </c>
      <c r="O7" s="18">
        <v>15</v>
      </c>
      <c r="Q7" s="19" t="s">
        <v>53</v>
      </c>
      <c r="R7" s="18">
        <v>23.03</v>
      </c>
      <c r="T7" s="19" t="s">
        <v>67</v>
      </c>
      <c r="U7" s="18">
        <v>343</v>
      </c>
      <c r="W7" s="19" t="s">
        <v>47</v>
      </c>
      <c r="X7" s="18">
        <v>181.53</v>
      </c>
      <c r="Z7" s="19"/>
      <c r="AA7" s="18"/>
    </row>
    <row r="8" spans="2:27" x14ac:dyDescent="0.25">
      <c r="B8" s="19" t="s">
        <v>24</v>
      </c>
      <c r="C8" s="18">
        <f>F23/F3</f>
        <v>412.86298098310868</v>
      </c>
      <c r="E8" s="19" t="s">
        <v>26</v>
      </c>
      <c r="F8" s="18">
        <f>L23/L3</f>
        <v>506.79000000000008</v>
      </c>
      <c r="H8" s="19"/>
      <c r="I8" s="18"/>
      <c r="K8" s="19" t="s">
        <v>50</v>
      </c>
      <c r="L8" s="18">
        <v>56</v>
      </c>
      <c r="N8" s="19" t="s">
        <v>45</v>
      </c>
      <c r="O8" s="18">
        <v>6.6</v>
      </c>
      <c r="Q8" s="19" t="s">
        <v>54</v>
      </c>
      <c r="R8" s="18">
        <v>100</v>
      </c>
      <c r="T8" s="19" t="s">
        <v>29</v>
      </c>
      <c r="U8" s="18">
        <f>X23/X3</f>
        <v>580.04999999999995</v>
      </c>
      <c r="W8" s="19" t="s">
        <v>32</v>
      </c>
      <c r="X8" s="18">
        <v>0.05</v>
      </c>
      <c r="Y8" s="13"/>
      <c r="Z8" s="19"/>
      <c r="AA8" s="18"/>
    </row>
    <row r="9" spans="2:27" x14ac:dyDescent="0.25">
      <c r="B9" s="19"/>
      <c r="C9" s="18" t="s">
        <v>72</v>
      </c>
      <c r="E9" s="19" t="s">
        <v>27</v>
      </c>
      <c r="F9" s="18">
        <f>O23/O3</f>
        <v>753.03157078215906</v>
      </c>
      <c r="H9" s="19"/>
      <c r="I9" s="18"/>
      <c r="K9" s="19" t="s">
        <v>51</v>
      </c>
      <c r="L9" s="18">
        <v>318</v>
      </c>
      <c r="N9" s="19" t="s">
        <v>55</v>
      </c>
      <c r="O9" s="18">
        <v>100</v>
      </c>
      <c r="Q9" s="19"/>
      <c r="R9" s="18"/>
      <c r="T9" s="19"/>
      <c r="U9" s="18"/>
      <c r="W9" s="19" t="s">
        <v>30</v>
      </c>
      <c r="X9" s="18">
        <f>AA23/AA3</f>
        <v>98.469999999999985</v>
      </c>
      <c r="Z9" s="19"/>
      <c r="AA9" s="18"/>
    </row>
    <row r="10" spans="2:27" x14ac:dyDescent="0.25">
      <c r="B10" s="19"/>
      <c r="C10" s="18"/>
      <c r="E10" s="19" t="s">
        <v>28</v>
      </c>
      <c r="F10" s="18">
        <f>R23/R3</f>
        <v>286.66999999999996</v>
      </c>
      <c r="H10" s="19"/>
      <c r="I10" s="18"/>
      <c r="K10" s="19" t="s">
        <v>42</v>
      </c>
      <c r="L10" s="18">
        <v>34</v>
      </c>
      <c r="N10" s="19" t="s">
        <v>57</v>
      </c>
      <c r="O10" s="18">
        <v>35</v>
      </c>
      <c r="Q10" s="19"/>
      <c r="R10" s="18"/>
      <c r="T10" s="19"/>
      <c r="U10" s="18"/>
      <c r="W10" s="19"/>
      <c r="X10" s="18"/>
      <c r="Z10" s="19"/>
      <c r="AA10" s="18"/>
    </row>
    <row r="11" spans="2:27" x14ac:dyDescent="0.25">
      <c r="B11" s="19"/>
      <c r="C11" s="18"/>
      <c r="E11" s="19" t="s">
        <v>25</v>
      </c>
      <c r="F11" s="18">
        <f>I23/I3</f>
        <v>63.45454545454546</v>
      </c>
      <c r="H11" s="19"/>
      <c r="I11" s="18"/>
      <c r="K11" s="19"/>
      <c r="L11" s="18"/>
      <c r="N11" s="19" t="s">
        <v>56</v>
      </c>
      <c r="O11" s="18">
        <v>100</v>
      </c>
      <c r="Q11" s="19"/>
      <c r="R11" s="18"/>
      <c r="T11" s="19"/>
      <c r="U11" s="18"/>
      <c r="W11" s="19"/>
      <c r="X11" s="18"/>
      <c r="Z11" s="19"/>
      <c r="AA11" s="18"/>
    </row>
    <row r="12" spans="2:27" x14ac:dyDescent="0.25">
      <c r="B12" s="19"/>
      <c r="C12" s="18"/>
      <c r="E12" s="19"/>
      <c r="F12" s="18"/>
      <c r="H12" s="19"/>
      <c r="I12" s="18"/>
      <c r="K12" s="19"/>
      <c r="L12" s="18"/>
      <c r="N12" s="19" t="s">
        <v>58</v>
      </c>
      <c r="O12" s="18">
        <v>100</v>
      </c>
      <c r="Q12" s="19"/>
      <c r="R12" s="18"/>
      <c r="T12" s="19"/>
      <c r="U12" s="18"/>
      <c r="W12" s="19"/>
      <c r="X12" s="18"/>
      <c r="Z12" s="19"/>
      <c r="AA12" s="18"/>
    </row>
    <row r="13" spans="2:27" x14ac:dyDescent="0.25">
      <c r="B13" s="19"/>
      <c r="C13" s="18"/>
      <c r="E13" s="19"/>
      <c r="F13" s="18"/>
      <c r="H13" s="19"/>
      <c r="I13" s="18"/>
      <c r="K13" s="19"/>
      <c r="L13" s="18"/>
      <c r="N13" s="19" t="s">
        <v>59</v>
      </c>
      <c r="O13" s="18">
        <v>8</v>
      </c>
      <c r="Q13" s="19"/>
      <c r="R13" s="18"/>
      <c r="T13" s="19"/>
      <c r="U13" s="18"/>
      <c r="W13" s="19"/>
      <c r="X13" s="18"/>
      <c r="Z13" s="19"/>
      <c r="AA13" s="18"/>
    </row>
    <row r="14" spans="2:27" x14ac:dyDescent="0.25">
      <c r="B14" s="19"/>
      <c r="C14" s="18"/>
      <c r="E14" s="19"/>
      <c r="F14" s="18"/>
      <c r="H14" s="19"/>
      <c r="I14" s="18"/>
      <c r="K14" s="19"/>
      <c r="L14" s="18"/>
      <c r="N14" s="19" t="s">
        <v>60</v>
      </c>
      <c r="O14" s="18">
        <v>25.76</v>
      </c>
      <c r="Q14" s="19"/>
      <c r="R14" s="18"/>
      <c r="T14" s="19"/>
      <c r="U14" s="18"/>
      <c r="W14" s="19"/>
      <c r="X14" s="18"/>
      <c r="Z14" s="19"/>
      <c r="AA14" s="18"/>
    </row>
    <row r="15" spans="2:27" x14ac:dyDescent="0.25">
      <c r="B15" s="19"/>
      <c r="C15" s="18"/>
      <c r="E15" s="19"/>
      <c r="F15" s="18"/>
      <c r="H15" s="19"/>
      <c r="I15" s="18"/>
      <c r="K15" s="19"/>
      <c r="L15" s="18"/>
      <c r="N15" s="19" t="s">
        <v>61</v>
      </c>
      <c r="O15" s="18">
        <v>4</v>
      </c>
      <c r="Q15" s="17"/>
      <c r="R15" s="18"/>
      <c r="T15" s="19"/>
      <c r="U15" s="18"/>
      <c r="W15" s="19"/>
      <c r="X15" s="18"/>
      <c r="Z15" s="19"/>
      <c r="AA15" s="18"/>
    </row>
    <row r="16" spans="2:27" x14ac:dyDescent="0.25">
      <c r="B16" s="19"/>
      <c r="C16" s="18"/>
      <c r="E16" s="19"/>
      <c r="F16" s="18"/>
      <c r="H16" s="19"/>
      <c r="I16" s="18"/>
      <c r="K16" s="19"/>
      <c r="L16" s="18"/>
      <c r="N16" s="19" t="s">
        <v>68</v>
      </c>
      <c r="O16" s="18">
        <v>0.7</v>
      </c>
      <c r="Q16" s="19"/>
      <c r="R16" s="18"/>
      <c r="T16" s="19"/>
      <c r="U16" s="18"/>
      <c r="W16" s="19"/>
      <c r="X16" s="18"/>
      <c r="Z16" s="19"/>
      <c r="AA16" s="18"/>
    </row>
    <row r="17" spans="2:27" x14ac:dyDescent="0.25">
      <c r="B17" s="19"/>
      <c r="C17" s="18"/>
      <c r="E17" s="19"/>
      <c r="F17" s="18"/>
      <c r="H17" s="19"/>
      <c r="I17" s="18"/>
      <c r="K17" s="19"/>
      <c r="L17" s="18"/>
      <c r="N17" s="19" t="s">
        <v>69</v>
      </c>
      <c r="O17" s="18">
        <v>0.66</v>
      </c>
      <c r="Q17" s="19"/>
      <c r="R17" s="18"/>
      <c r="T17" s="19"/>
      <c r="U17" s="18"/>
      <c r="W17" s="19"/>
      <c r="X17" s="18"/>
      <c r="Z17" s="19"/>
      <c r="AA17" s="18"/>
    </row>
    <row r="18" spans="2:27" x14ac:dyDescent="0.25">
      <c r="B18" s="19"/>
      <c r="C18" s="18"/>
      <c r="E18" s="19"/>
      <c r="F18" s="18"/>
      <c r="H18" s="19"/>
      <c r="I18" s="18"/>
      <c r="K18" s="19"/>
      <c r="L18" s="18"/>
      <c r="N18" s="19" t="s">
        <v>39</v>
      </c>
      <c r="O18" s="18">
        <f>U23/U3</f>
        <v>629.5508021390375</v>
      </c>
      <c r="Q18" s="19"/>
      <c r="R18" s="18"/>
      <c r="T18" s="19"/>
      <c r="U18" s="18"/>
      <c r="W18" s="19"/>
      <c r="X18" s="18"/>
      <c r="Z18" s="19"/>
      <c r="AA18" s="18"/>
    </row>
    <row r="19" spans="2:27" x14ac:dyDescent="0.25">
      <c r="B19" s="19"/>
      <c r="C19" s="18"/>
      <c r="E19" s="19"/>
      <c r="F19" s="18"/>
      <c r="H19" s="19"/>
      <c r="I19" s="18"/>
      <c r="K19" s="19"/>
      <c r="L19" s="18"/>
      <c r="N19" s="19"/>
      <c r="O19" s="18"/>
      <c r="Q19" s="19"/>
      <c r="R19" s="18"/>
      <c r="T19" s="19"/>
      <c r="U19" s="18"/>
      <c r="W19" s="19"/>
      <c r="X19" s="18"/>
      <c r="Z19" s="19"/>
      <c r="AA19" s="18"/>
    </row>
    <row r="20" spans="2:27" s="13" customFormat="1" x14ac:dyDescent="0.25">
      <c r="B20" s="21" t="s">
        <v>35</v>
      </c>
      <c r="C20" s="22">
        <f>C5*C4</f>
        <v>12400.631543594609</v>
      </c>
      <c r="E20" s="21" t="s">
        <v>35</v>
      </c>
      <c r="F20" s="22">
        <f>F5*F4</f>
        <v>8224.2305811835249</v>
      </c>
      <c r="H20" s="21" t="s">
        <v>35</v>
      </c>
      <c r="I20" s="22">
        <f>I5*I4</f>
        <v>174.50000000000003</v>
      </c>
      <c r="K20" s="21" t="s">
        <v>35</v>
      </c>
      <c r="L20" s="22">
        <f>L5*L4</f>
        <v>1672.4069999999999</v>
      </c>
      <c r="N20" s="21" t="s">
        <v>35</v>
      </c>
      <c r="O20" s="22">
        <f>O5*O4</f>
        <v>3426.2936470588238</v>
      </c>
      <c r="Q20" s="21" t="s">
        <v>35</v>
      </c>
      <c r="R20" s="22">
        <f>R5*R4</f>
        <v>946.01099999999985</v>
      </c>
      <c r="T20" s="21" t="s">
        <v>35</v>
      </c>
      <c r="U20" s="22">
        <f>U5*U4</f>
        <v>1765.8899999999999</v>
      </c>
      <c r="W20" s="21" t="s">
        <v>35</v>
      </c>
      <c r="X20" s="22">
        <f>X5*X4</f>
        <v>870.07499999999993</v>
      </c>
      <c r="Z20" s="21" t="s">
        <v>35</v>
      </c>
      <c r="AA20" s="22">
        <f>AA5*AA4</f>
        <v>73.852499999999992</v>
      </c>
    </row>
    <row r="21" spans="2:27" x14ac:dyDescent="0.25">
      <c r="B21" s="23" t="s">
        <v>38</v>
      </c>
      <c r="C21" s="22">
        <v>1</v>
      </c>
      <c r="E21" s="23" t="s">
        <v>38</v>
      </c>
      <c r="F21" s="22">
        <v>0.83</v>
      </c>
      <c r="H21" s="23" t="s">
        <v>38</v>
      </c>
      <c r="I21" s="22">
        <v>0.55000000000000004</v>
      </c>
      <c r="K21" s="23" t="s">
        <v>38</v>
      </c>
      <c r="L21" s="22">
        <f>L4/L3</f>
        <v>0.65999999999999992</v>
      </c>
      <c r="N21" s="23" t="s">
        <v>38</v>
      </c>
      <c r="O21" s="22">
        <v>0.91</v>
      </c>
      <c r="Q21" s="23" t="s">
        <v>38</v>
      </c>
      <c r="R21" s="22">
        <f>R4/R3</f>
        <v>0.65999999999999992</v>
      </c>
      <c r="T21" s="23" t="s">
        <v>38</v>
      </c>
      <c r="U21" s="22">
        <v>0.85</v>
      </c>
      <c r="W21" s="23" t="s">
        <v>38</v>
      </c>
      <c r="X21" s="22">
        <f>X4/X3</f>
        <v>0.83333333333333326</v>
      </c>
      <c r="Z21" s="23" t="s">
        <v>38</v>
      </c>
      <c r="AA21" s="22">
        <f>AA4/AA3</f>
        <v>0.5</v>
      </c>
    </row>
    <row r="22" spans="2:27" x14ac:dyDescent="0.25">
      <c r="B22" s="23" t="s">
        <v>36</v>
      </c>
      <c r="C22" s="22">
        <f>C20/C21-C20</f>
        <v>0</v>
      </c>
      <c r="E22" s="23" t="s">
        <v>36</v>
      </c>
      <c r="F22" s="22">
        <f>F20/F21-F20</f>
        <v>1684.480962411084</v>
      </c>
      <c r="H22" s="23" t="s">
        <v>36</v>
      </c>
      <c r="I22" s="22">
        <f>I20/I21-I20</f>
        <v>142.77272727272728</v>
      </c>
      <c r="K22" s="23" t="s">
        <v>36</v>
      </c>
      <c r="L22" s="22">
        <f>L20/L21-L20</f>
        <v>861.54300000000035</v>
      </c>
      <c r="N22" s="23" t="s">
        <v>36</v>
      </c>
      <c r="O22" s="22">
        <f>O20/O21-O20</f>
        <v>338.86420685197163</v>
      </c>
      <c r="Q22" s="23" t="s">
        <v>36</v>
      </c>
      <c r="R22" s="22">
        <f>R20/R21-R20</f>
        <v>487.33900000000006</v>
      </c>
      <c r="T22" s="23" t="s">
        <v>36</v>
      </c>
      <c r="U22" s="22">
        <f>U20/U21-U20</f>
        <v>311.62764705882364</v>
      </c>
      <c r="W22" s="23" t="s">
        <v>36</v>
      </c>
      <c r="X22" s="22">
        <f>X20/X21-X20</f>
        <v>174.01499999999999</v>
      </c>
      <c r="Z22" s="23" t="s">
        <v>36</v>
      </c>
      <c r="AA22" s="22">
        <f>AA20/AA21-AA20</f>
        <v>73.852499999999992</v>
      </c>
    </row>
    <row r="23" spans="2:27" x14ac:dyDescent="0.25">
      <c r="B23" s="24" t="s">
        <v>37</v>
      </c>
      <c r="C23" s="25">
        <f>C22+C20</f>
        <v>12400.631543594609</v>
      </c>
      <c r="E23" s="24" t="s">
        <v>37</v>
      </c>
      <c r="F23" s="25">
        <f>F22+F20</f>
        <v>9908.7115435946089</v>
      </c>
      <c r="H23" s="24" t="s">
        <v>37</v>
      </c>
      <c r="I23" s="25">
        <f>I22+I20</f>
        <v>317.27272727272731</v>
      </c>
      <c r="K23" s="24" t="s">
        <v>37</v>
      </c>
      <c r="L23" s="25">
        <f>L22+L20</f>
        <v>2533.9500000000003</v>
      </c>
      <c r="N23" s="24" t="s">
        <v>37</v>
      </c>
      <c r="O23" s="25">
        <f>O22+O20</f>
        <v>3765.1578539107954</v>
      </c>
      <c r="Q23" s="24" t="s">
        <v>37</v>
      </c>
      <c r="R23" s="25">
        <f>R22+R20</f>
        <v>1433.35</v>
      </c>
      <c r="T23" s="24" t="s">
        <v>37</v>
      </c>
      <c r="U23" s="25">
        <f>U22+U20</f>
        <v>2077.5176470588235</v>
      </c>
      <c r="W23" s="24" t="s">
        <v>37</v>
      </c>
      <c r="X23" s="25">
        <f>X22+X20</f>
        <v>1044.0899999999999</v>
      </c>
      <c r="Z23" s="24" t="s">
        <v>37</v>
      </c>
      <c r="AA23" s="25">
        <f>AA22+AA20</f>
        <v>147.70499999999998</v>
      </c>
    </row>
    <row r="26" spans="2:27" x14ac:dyDescent="0.25">
      <c r="B26" s="28" t="s">
        <v>75</v>
      </c>
      <c r="C26" s="29">
        <v>24</v>
      </c>
    </row>
    <row r="27" spans="2:27" x14ac:dyDescent="0.25">
      <c r="B27" s="30" t="s">
        <v>74</v>
      </c>
      <c r="C27" s="31">
        <v>0.52</v>
      </c>
    </row>
    <row r="28" spans="2:27" x14ac:dyDescent="0.25">
      <c r="B28" s="30" t="s">
        <v>73</v>
      </c>
      <c r="C28" s="31">
        <f>C23/1000</f>
        <v>12.400631543594608</v>
      </c>
    </row>
    <row r="29" spans="2:27" x14ac:dyDescent="0.25">
      <c r="B29" s="30" t="s">
        <v>81</v>
      </c>
      <c r="C29" s="31">
        <f>(C22+F22+I22+L22+O22+R22+U22+X22+AA22)/1000</f>
        <v>4.0744950435946068</v>
      </c>
    </row>
    <row r="30" spans="2:27" x14ac:dyDescent="0.25">
      <c r="B30" s="26" t="s">
        <v>38</v>
      </c>
      <c r="C30" s="27">
        <f>1-C29/C28</f>
        <v>0.67142842449026419</v>
      </c>
      <c r="K30"/>
    </row>
    <row r="40" spans="15:15" x14ac:dyDescent="0.25">
      <c r="O40"/>
    </row>
  </sheetData>
  <mergeCells count="18">
    <mergeCell ref="Q2:R2"/>
    <mergeCell ref="T2:U2"/>
    <mergeCell ref="W2:X2"/>
    <mergeCell ref="Z2:AA2"/>
    <mergeCell ref="Q1:R1"/>
    <mergeCell ref="T1:U1"/>
    <mergeCell ref="W1:X1"/>
    <mergeCell ref="Z1:AA1"/>
    <mergeCell ref="B2:C2"/>
    <mergeCell ref="E2:F2"/>
    <mergeCell ref="H2:I2"/>
    <mergeCell ref="K2:L2"/>
    <mergeCell ref="N2:O2"/>
    <mergeCell ref="B1:C1"/>
    <mergeCell ref="E1:F1"/>
    <mergeCell ref="H1:I1"/>
    <mergeCell ref="K1:L1"/>
    <mergeCell ref="N1:O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155B3-D098-4E85-9AE8-838E056D1B92}">
  <dimension ref="B1:AD42"/>
  <sheetViews>
    <sheetView topLeftCell="I1" zoomScale="85" zoomScaleNormal="85" workbookViewId="0">
      <selection activeCell="C37" sqref="C37"/>
    </sheetView>
  </sheetViews>
  <sheetFormatPr defaultColWidth="9.140625" defaultRowHeight="15.75" x14ac:dyDescent="0.25"/>
  <cols>
    <col min="1" max="1" width="10.7109375" style="9" customWidth="1"/>
    <col min="2" max="3" width="16.7109375" style="9" customWidth="1"/>
    <col min="4" max="4" width="10.7109375" style="9" customWidth="1"/>
    <col min="5" max="6" width="16.7109375" style="9" customWidth="1"/>
    <col min="7" max="7" width="10.7109375" style="9" customWidth="1"/>
    <col min="8" max="9" width="16.7109375" style="9" customWidth="1"/>
    <col min="10" max="10" width="10.7109375" style="9" customWidth="1"/>
    <col min="11" max="12" width="16.7109375" style="9" customWidth="1"/>
    <col min="13" max="13" width="10.7109375" style="9" customWidth="1"/>
    <col min="14" max="15" width="16.7109375" style="9" customWidth="1"/>
    <col min="16" max="16" width="10.7109375" style="9" customWidth="1"/>
    <col min="17" max="18" width="16.7109375" style="9" customWidth="1"/>
    <col min="19" max="19" width="10.7109375" style="9" customWidth="1"/>
    <col min="20" max="21" width="16.7109375" style="9" customWidth="1"/>
    <col min="22" max="22" width="10.7109375" style="9" customWidth="1"/>
    <col min="23" max="24" width="16.7109375" style="9" customWidth="1"/>
    <col min="25" max="25" width="10.7109375" style="9" customWidth="1"/>
    <col min="26" max="27" width="16.7109375" style="9" customWidth="1"/>
    <col min="28" max="28" width="10.7109375" style="9" customWidth="1"/>
    <col min="29" max="31" width="16.7109375" style="9" customWidth="1"/>
    <col min="32" max="16384" width="9.140625" style="9"/>
  </cols>
  <sheetData>
    <row r="1" spans="2:30" x14ac:dyDescent="0.25">
      <c r="B1" s="39" t="s">
        <v>40</v>
      </c>
      <c r="C1" s="40"/>
      <c r="E1" s="39" t="s">
        <v>85</v>
      </c>
      <c r="F1" s="40"/>
      <c r="H1" s="39" t="s">
        <v>80</v>
      </c>
      <c r="I1" s="40"/>
      <c r="K1" s="39" t="s">
        <v>71</v>
      </c>
      <c r="L1" s="40"/>
      <c r="N1" s="39" t="s">
        <v>80</v>
      </c>
      <c r="O1" s="40"/>
      <c r="Q1" s="39" t="s">
        <v>86</v>
      </c>
      <c r="R1" s="40"/>
      <c r="T1" s="39" t="s">
        <v>80</v>
      </c>
      <c r="U1" s="40"/>
      <c r="W1" s="39" t="s">
        <v>70</v>
      </c>
      <c r="X1" s="40"/>
      <c r="Z1" s="39" t="s">
        <v>80</v>
      </c>
      <c r="AA1" s="40"/>
      <c r="AC1" s="39" t="s">
        <v>41</v>
      </c>
      <c r="AD1" s="40"/>
    </row>
    <row r="2" spans="2:30" x14ac:dyDescent="0.25">
      <c r="B2" s="37" t="s">
        <v>23</v>
      </c>
      <c r="C2" s="38"/>
      <c r="D2" s="10"/>
      <c r="E2" s="37" t="s">
        <v>84</v>
      </c>
      <c r="F2" s="38"/>
      <c r="G2" s="10"/>
      <c r="H2" s="37" t="s">
        <v>83</v>
      </c>
      <c r="I2" s="38"/>
      <c r="J2" s="10"/>
      <c r="K2" s="37" t="s">
        <v>25</v>
      </c>
      <c r="L2" s="38"/>
      <c r="M2" s="10"/>
      <c r="N2" s="37" t="s">
        <v>26</v>
      </c>
      <c r="O2" s="38"/>
      <c r="P2" s="10"/>
      <c r="Q2" s="37" t="s">
        <v>27</v>
      </c>
      <c r="R2" s="38"/>
      <c r="S2" s="10"/>
      <c r="T2" s="37" t="s">
        <v>28</v>
      </c>
      <c r="U2" s="38"/>
      <c r="V2" s="10"/>
      <c r="W2" s="37" t="s">
        <v>39</v>
      </c>
      <c r="X2" s="38"/>
      <c r="Y2" s="10"/>
      <c r="Z2" s="37" t="s">
        <v>29</v>
      </c>
      <c r="AA2" s="38"/>
      <c r="AB2" s="10"/>
      <c r="AC2" s="37" t="s">
        <v>30</v>
      </c>
      <c r="AD2" s="38"/>
    </row>
    <row r="3" spans="2:30" x14ac:dyDescent="0.25">
      <c r="B3" s="11" t="s">
        <v>33</v>
      </c>
      <c r="C3" s="12">
        <v>24</v>
      </c>
      <c r="D3" s="13"/>
      <c r="E3" s="11" t="s">
        <v>33</v>
      </c>
      <c r="F3" s="12">
        <f>C4</f>
        <v>24</v>
      </c>
      <c r="G3" s="13"/>
      <c r="H3" s="11" t="s">
        <v>33</v>
      </c>
      <c r="I3" s="12">
        <f>F4</f>
        <v>7</v>
      </c>
      <c r="J3" s="13"/>
      <c r="K3" s="11" t="s">
        <v>33</v>
      </c>
      <c r="L3" s="12">
        <f>I4</f>
        <v>5</v>
      </c>
      <c r="M3" s="13"/>
      <c r="N3" s="11" t="s">
        <v>33</v>
      </c>
      <c r="O3" s="12">
        <f>I4</f>
        <v>5</v>
      </c>
      <c r="P3" s="13"/>
      <c r="Q3" s="11" t="s">
        <v>33</v>
      </c>
      <c r="R3" s="12">
        <f>F4</f>
        <v>7</v>
      </c>
      <c r="S3" s="13"/>
      <c r="T3" s="11" t="s">
        <v>33</v>
      </c>
      <c r="U3" s="12">
        <f>F4</f>
        <v>7</v>
      </c>
      <c r="V3" s="13"/>
      <c r="W3" s="11" t="s">
        <v>33</v>
      </c>
      <c r="X3" s="12">
        <f>R4</f>
        <v>3.3</v>
      </c>
      <c r="Y3" s="13"/>
      <c r="Z3" s="11" t="s">
        <v>33</v>
      </c>
      <c r="AA3" s="12">
        <f>X4</f>
        <v>1.8</v>
      </c>
      <c r="AB3" s="13"/>
      <c r="AC3" s="11" t="s">
        <v>33</v>
      </c>
      <c r="AD3" s="12">
        <f>AA4</f>
        <v>1.5</v>
      </c>
    </row>
    <row r="4" spans="2:30" x14ac:dyDescent="0.25">
      <c r="B4" s="11" t="s">
        <v>34</v>
      </c>
      <c r="C4" s="12">
        <v>24</v>
      </c>
      <c r="D4" s="16"/>
      <c r="E4" s="11" t="s">
        <v>34</v>
      </c>
      <c r="F4" s="12">
        <v>7</v>
      </c>
      <c r="G4" s="16"/>
      <c r="H4" s="11" t="s">
        <v>34</v>
      </c>
      <c r="I4" s="12">
        <v>5</v>
      </c>
      <c r="J4" s="16"/>
      <c r="K4" s="11" t="s">
        <v>34</v>
      </c>
      <c r="L4" s="12">
        <v>5</v>
      </c>
      <c r="M4" s="16"/>
      <c r="N4" s="11" t="s">
        <v>34</v>
      </c>
      <c r="O4" s="12">
        <v>3.3</v>
      </c>
      <c r="P4" s="16"/>
      <c r="Q4" s="11" t="s">
        <v>34</v>
      </c>
      <c r="R4" s="12">
        <v>3.3</v>
      </c>
      <c r="S4" s="16"/>
      <c r="T4" s="11" t="s">
        <v>34</v>
      </c>
      <c r="U4" s="12">
        <v>3.3</v>
      </c>
      <c r="V4" s="16"/>
      <c r="W4" s="11" t="s">
        <v>34</v>
      </c>
      <c r="X4" s="12">
        <v>1.8</v>
      </c>
      <c r="Y4" s="16"/>
      <c r="Z4" s="11" t="s">
        <v>34</v>
      </c>
      <c r="AA4" s="12">
        <v>1.5</v>
      </c>
      <c r="AB4" s="16"/>
      <c r="AC4" s="11" t="s">
        <v>34</v>
      </c>
      <c r="AD4" s="12">
        <v>0.75</v>
      </c>
    </row>
    <row r="5" spans="2:30" x14ac:dyDescent="0.25">
      <c r="B5" s="17" t="s">
        <v>76</v>
      </c>
      <c r="C5" s="18">
        <f>SUM(C6:C19)</f>
        <v>607.43958434333172</v>
      </c>
      <c r="E5" s="17" t="s">
        <v>76</v>
      </c>
      <c r="F5" s="18">
        <f>SUM(F6:F19)</f>
        <v>1467.6622172291379</v>
      </c>
      <c r="H5" s="17" t="s">
        <v>76</v>
      </c>
      <c r="I5" s="18">
        <f>SUM(I6:I19)</f>
        <v>605.14454545454555</v>
      </c>
      <c r="K5" s="17" t="s">
        <v>76</v>
      </c>
      <c r="L5" s="18">
        <f>SUM(L6:L19)</f>
        <v>34.900000000000006</v>
      </c>
      <c r="N5" s="17" t="s">
        <v>76</v>
      </c>
      <c r="O5" s="18">
        <f>SUM(O6:O19)</f>
        <v>506.79</v>
      </c>
      <c r="Q5" s="17" t="s">
        <v>76</v>
      </c>
      <c r="R5" s="18">
        <f>SUM(R6:R18)</f>
        <v>1038.2708021390376</v>
      </c>
      <c r="T5" s="17" t="s">
        <v>76</v>
      </c>
      <c r="U5" s="18">
        <f>SUM(U6:U19)</f>
        <v>286.66999999999996</v>
      </c>
      <c r="W5" s="17" t="s">
        <v>76</v>
      </c>
      <c r="X5" s="18">
        <f>SUM(X6:X19)</f>
        <v>981.05</v>
      </c>
      <c r="Z5" s="17" t="s">
        <v>76</v>
      </c>
      <c r="AA5" s="18">
        <f>SUM(AA6:AA19)</f>
        <v>580.04999999999995</v>
      </c>
      <c r="AB5" s="13"/>
      <c r="AC5" s="17" t="s">
        <v>76</v>
      </c>
      <c r="AD5" s="18">
        <f>SUM(AD6:AD19)</f>
        <v>98.47</v>
      </c>
    </row>
    <row r="6" spans="2:30" x14ac:dyDescent="0.25">
      <c r="B6" s="19" t="s">
        <v>62</v>
      </c>
      <c r="C6" s="18">
        <v>95.83</v>
      </c>
      <c r="E6" s="19" t="s">
        <v>83</v>
      </c>
      <c r="F6" s="18">
        <f>I23/I3</f>
        <v>605.14454545454555</v>
      </c>
      <c r="H6" s="19" t="s">
        <v>64</v>
      </c>
      <c r="I6" s="18">
        <v>21.6</v>
      </c>
      <c r="K6" s="19" t="s">
        <v>64</v>
      </c>
      <c r="L6" s="18">
        <v>21.6</v>
      </c>
      <c r="N6" s="19" t="s">
        <v>48</v>
      </c>
      <c r="O6" s="18">
        <v>75.760000000000005</v>
      </c>
      <c r="Q6" s="19" t="s">
        <v>43</v>
      </c>
      <c r="R6" s="18">
        <v>13</v>
      </c>
      <c r="T6" s="19" t="s">
        <v>52</v>
      </c>
      <c r="U6" s="18">
        <v>163.63999999999999</v>
      </c>
      <c r="W6" s="19" t="s">
        <v>66</v>
      </c>
      <c r="X6" s="18">
        <v>58</v>
      </c>
      <c r="Z6" s="19" t="s">
        <v>46</v>
      </c>
      <c r="AA6" s="18">
        <v>300</v>
      </c>
      <c r="AB6" s="13"/>
      <c r="AC6" s="19" t="s">
        <v>31</v>
      </c>
      <c r="AD6" s="18">
        <v>98.47</v>
      </c>
    </row>
    <row r="7" spans="2:30" x14ac:dyDescent="0.25">
      <c r="B7" s="19" t="s">
        <v>63</v>
      </c>
      <c r="C7" s="18">
        <v>8</v>
      </c>
      <c r="E7" s="19" t="s">
        <v>27</v>
      </c>
      <c r="F7" s="18">
        <f>R23/R3</f>
        <v>575.8476717745923</v>
      </c>
      <c r="H7" s="19" t="s">
        <v>65</v>
      </c>
      <c r="I7" s="18">
        <v>13.3</v>
      </c>
      <c r="K7" s="19" t="s">
        <v>65</v>
      </c>
      <c r="L7" s="18">
        <v>13.3</v>
      </c>
      <c r="N7" s="19" t="s">
        <v>49</v>
      </c>
      <c r="O7" s="18">
        <v>23.03</v>
      </c>
      <c r="Q7" s="19" t="s">
        <v>44</v>
      </c>
      <c r="R7" s="18">
        <v>15</v>
      </c>
      <c r="T7" s="19" t="s">
        <v>53</v>
      </c>
      <c r="U7" s="18">
        <v>23.03</v>
      </c>
      <c r="W7" s="19" t="s">
        <v>67</v>
      </c>
      <c r="X7" s="18">
        <v>343</v>
      </c>
      <c r="Z7" s="19" t="s">
        <v>47</v>
      </c>
      <c r="AA7" s="18">
        <v>181.53</v>
      </c>
      <c r="AC7" s="19"/>
      <c r="AD7" s="18"/>
    </row>
    <row r="8" spans="2:30" x14ac:dyDescent="0.25">
      <c r="B8" s="19" t="s">
        <v>82</v>
      </c>
      <c r="C8" s="18">
        <f>F23/F3</f>
        <v>503.60958434333173</v>
      </c>
      <c r="E8" s="19" t="s">
        <v>28</v>
      </c>
      <c r="F8" s="18">
        <f>U23/U3</f>
        <v>286.67</v>
      </c>
      <c r="H8" s="19" t="s">
        <v>26</v>
      </c>
      <c r="I8" s="18">
        <f>O23/O3</f>
        <v>506.79000000000008</v>
      </c>
      <c r="K8" s="19"/>
      <c r="L8" s="18"/>
      <c r="N8" s="19" t="s">
        <v>50</v>
      </c>
      <c r="O8" s="18">
        <v>56</v>
      </c>
      <c r="Q8" s="19" t="s">
        <v>45</v>
      </c>
      <c r="R8" s="18">
        <v>6.6</v>
      </c>
      <c r="T8" s="19" t="s">
        <v>54</v>
      </c>
      <c r="U8" s="18">
        <v>100</v>
      </c>
      <c r="W8" s="19" t="s">
        <v>29</v>
      </c>
      <c r="X8" s="18">
        <f>AA23/AA3</f>
        <v>580.04999999999995</v>
      </c>
      <c r="Z8" s="19" t="s">
        <v>32</v>
      </c>
      <c r="AA8" s="18">
        <v>0.05</v>
      </c>
      <c r="AB8" s="13"/>
      <c r="AC8" s="19"/>
      <c r="AD8" s="18"/>
    </row>
    <row r="9" spans="2:30" x14ac:dyDescent="0.25">
      <c r="B9" s="19"/>
      <c r="C9" s="18" t="s">
        <v>72</v>
      </c>
      <c r="E9" s="19"/>
      <c r="F9" s="20"/>
      <c r="H9" s="19" t="s">
        <v>25</v>
      </c>
      <c r="I9" s="18">
        <f>L23/L3</f>
        <v>63.45454545454546</v>
      </c>
      <c r="K9" s="19"/>
      <c r="L9" s="18"/>
      <c r="N9" s="19" t="s">
        <v>51</v>
      </c>
      <c r="O9" s="18">
        <v>318</v>
      </c>
      <c r="Q9" s="19" t="s">
        <v>55</v>
      </c>
      <c r="R9" s="18">
        <v>100</v>
      </c>
      <c r="T9" s="19"/>
      <c r="U9" s="18"/>
      <c r="W9" s="19"/>
      <c r="X9" s="18"/>
      <c r="Z9" s="19" t="s">
        <v>30</v>
      </c>
      <c r="AA9" s="18">
        <f>AD23/AD3</f>
        <v>98.469999999999985</v>
      </c>
      <c r="AC9" s="19"/>
      <c r="AD9" s="18"/>
    </row>
    <row r="10" spans="2:30" x14ac:dyDescent="0.25">
      <c r="B10" s="19"/>
      <c r="C10" s="18"/>
      <c r="E10" s="19"/>
      <c r="F10" s="18"/>
      <c r="H10" s="19"/>
      <c r="I10" s="18"/>
      <c r="K10" s="19"/>
      <c r="L10" s="18"/>
      <c r="N10" s="19" t="s">
        <v>42</v>
      </c>
      <c r="O10" s="18">
        <v>34</v>
      </c>
      <c r="Q10" s="19" t="s">
        <v>57</v>
      </c>
      <c r="R10" s="18">
        <v>35</v>
      </c>
      <c r="T10" s="19"/>
      <c r="U10" s="18"/>
      <c r="W10" s="19"/>
      <c r="X10" s="18"/>
      <c r="Z10" s="19"/>
      <c r="AA10" s="18"/>
      <c r="AC10" s="19"/>
      <c r="AD10" s="18"/>
    </row>
    <row r="11" spans="2:30" x14ac:dyDescent="0.25">
      <c r="B11" s="19"/>
      <c r="C11" s="18"/>
      <c r="E11" s="19"/>
      <c r="F11" s="18"/>
      <c r="H11" s="19"/>
      <c r="I11" s="20"/>
      <c r="K11" s="19"/>
      <c r="L11" s="18"/>
      <c r="N11" s="19"/>
      <c r="O11" s="18"/>
      <c r="Q11" s="19" t="s">
        <v>56</v>
      </c>
      <c r="R11" s="18">
        <v>100</v>
      </c>
      <c r="T11" s="19"/>
      <c r="U11" s="18"/>
      <c r="W11" s="19"/>
      <c r="X11" s="18"/>
      <c r="Z11" s="19"/>
      <c r="AA11" s="18"/>
      <c r="AC11" s="19"/>
      <c r="AD11" s="18"/>
    </row>
    <row r="12" spans="2:30" x14ac:dyDescent="0.25">
      <c r="B12" s="19"/>
      <c r="C12" s="18"/>
      <c r="E12" s="19"/>
      <c r="F12" s="18"/>
      <c r="H12" s="19"/>
      <c r="I12" s="18"/>
      <c r="K12" s="19"/>
      <c r="L12" s="18"/>
      <c r="N12" s="19"/>
      <c r="O12" s="18"/>
      <c r="Q12" s="19" t="s">
        <v>58</v>
      </c>
      <c r="R12" s="18">
        <v>100</v>
      </c>
      <c r="T12" s="19"/>
      <c r="U12" s="18"/>
      <c r="W12" s="19"/>
      <c r="X12" s="18"/>
      <c r="Z12" s="19"/>
      <c r="AA12" s="18"/>
      <c r="AC12" s="19"/>
      <c r="AD12" s="18"/>
    </row>
    <row r="13" spans="2:30" x14ac:dyDescent="0.25">
      <c r="B13" s="19"/>
      <c r="C13" s="18"/>
      <c r="E13" s="19"/>
      <c r="F13" s="18"/>
      <c r="H13" s="19"/>
      <c r="I13" s="18"/>
      <c r="K13" s="19"/>
      <c r="L13" s="18"/>
      <c r="N13" s="19"/>
      <c r="O13" s="18"/>
      <c r="Q13" s="19" t="s">
        <v>59</v>
      </c>
      <c r="R13" s="18">
        <v>8</v>
      </c>
      <c r="T13" s="19"/>
      <c r="U13" s="18"/>
      <c r="W13" s="19"/>
      <c r="X13" s="18"/>
      <c r="Z13" s="19"/>
      <c r="AA13" s="18"/>
      <c r="AC13" s="19"/>
      <c r="AD13" s="18"/>
    </row>
    <row r="14" spans="2:30" x14ac:dyDescent="0.25">
      <c r="B14" s="19"/>
      <c r="C14" s="18"/>
      <c r="E14" s="19"/>
      <c r="F14" s="18"/>
      <c r="H14" s="19"/>
      <c r="I14" s="18"/>
      <c r="K14" s="19"/>
      <c r="L14" s="18"/>
      <c r="N14" s="19"/>
      <c r="O14" s="18"/>
      <c r="Q14" s="19" t="s">
        <v>60</v>
      </c>
      <c r="R14" s="18">
        <v>25.76</v>
      </c>
      <c r="T14" s="19"/>
      <c r="U14" s="18"/>
      <c r="W14" s="19"/>
      <c r="X14" s="18"/>
      <c r="Z14" s="19"/>
      <c r="AA14" s="18"/>
      <c r="AC14" s="19"/>
      <c r="AD14" s="18"/>
    </row>
    <row r="15" spans="2:30" x14ac:dyDescent="0.25">
      <c r="B15" s="19"/>
      <c r="C15" s="18"/>
      <c r="E15" s="19"/>
      <c r="F15" s="18"/>
      <c r="H15" s="19"/>
      <c r="I15" s="18"/>
      <c r="K15" s="19"/>
      <c r="L15" s="18"/>
      <c r="N15" s="19"/>
      <c r="O15" s="18"/>
      <c r="Q15" s="19" t="s">
        <v>61</v>
      </c>
      <c r="R15" s="18">
        <v>4</v>
      </c>
      <c r="T15" s="17"/>
      <c r="U15" s="18"/>
      <c r="W15" s="19"/>
      <c r="X15" s="18"/>
      <c r="Z15" s="19"/>
      <c r="AA15" s="18"/>
      <c r="AC15" s="19"/>
      <c r="AD15" s="18"/>
    </row>
    <row r="16" spans="2:30" x14ac:dyDescent="0.25">
      <c r="B16" s="19"/>
      <c r="C16" s="18"/>
      <c r="E16" s="19"/>
      <c r="F16" s="18"/>
      <c r="H16" s="19"/>
      <c r="I16" s="18"/>
      <c r="K16" s="19"/>
      <c r="L16" s="18"/>
      <c r="N16" s="19"/>
      <c r="O16" s="18"/>
      <c r="Q16" s="19" t="s">
        <v>68</v>
      </c>
      <c r="R16" s="18">
        <v>0.7</v>
      </c>
      <c r="T16" s="19"/>
      <c r="U16" s="18"/>
      <c r="W16" s="19"/>
      <c r="X16" s="18"/>
      <c r="Z16" s="19"/>
      <c r="AA16" s="18"/>
      <c r="AC16" s="19"/>
      <c r="AD16" s="18"/>
    </row>
    <row r="17" spans="2:30" x14ac:dyDescent="0.25">
      <c r="B17" s="19"/>
      <c r="C17" s="18"/>
      <c r="E17" s="19"/>
      <c r="F17" s="18"/>
      <c r="H17" s="19"/>
      <c r="I17" s="18"/>
      <c r="K17" s="19"/>
      <c r="L17" s="18"/>
      <c r="N17" s="19"/>
      <c r="O17" s="18"/>
      <c r="Q17" s="19" t="s">
        <v>69</v>
      </c>
      <c r="R17" s="18">
        <v>0.66</v>
      </c>
      <c r="T17" s="19"/>
      <c r="U17" s="18"/>
      <c r="W17" s="19"/>
      <c r="X17" s="18"/>
      <c r="Z17" s="19"/>
      <c r="AA17" s="18"/>
      <c r="AC17" s="19"/>
      <c r="AD17" s="18"/>
    </row>
    <row r="18" spans="2:30" x14ac:dyDescent="0.25">
      <c r="B18" s="19"/>
      <c r="C18" s="18"/>
      <c r="E18" s="19"/>
      <c r="F18" s="18"/>
      <c r="H18" s="19"/>
      <c r="I18" s="18"/>
      <c r="K18" s="19"/>
      <c r="L18" s="18"/>
      <c r="N18" s="19"/>
      <c r="O18" s="18"/>
      <c r="Q18" s="19" t="s">
        <v>39</v>
      </c>
      <c r="R18" s="18">
        <f>X23/X3</f>
        <v>629.5508021390375</v>
      </c>
      <c r="T18" s="19"/>
      <c r="U18" s="18"/>
      <c r="W18" s="19"/>
      <c r="X18" s="18"/>
      <c r="Z18" s="19"/>
      <c r="AA18" s="18"/>
      <c r="AC18" s="19"/>
      <c r="AD18" s="18"/>
    </row>
    <row r="19" spans="2:30" x14ac:dyDescent="0.25">
      <c r="B19" s="19"/>
      <c r="C19" s="18"/>
      <c r="E19" s="19"/>
      <c r="F19" s="18"/>
      <c r="H19" s="19"/>
      <c r="I19" s="18"/>
      <c r="K19" s="19"/>
      <c r="L19" s="18"/>
      <c r="N19" s="19"/>
      <c r="O19" s="18"/>
      <c r="Q19" s="19"/>
      <c r="R19" s="18"/>
      <c r="T19" s="19"/>
      <c r="U19" s="18"/>
      <c r="W19" s="19"/>
      <c r="X19" s="18"/>
      <c r="Z19" s="19"/>
      <c r="AA19" s="18"/>
      <c r="AC19" s="19"/>
      <c r="AD19" s="18"/>
    </row>
    <row r="20" spans="2:30" s="13" customFormat="1" x14ac:dyDescent="0.25">
      <c r="B20" s="21" t="s">
        <v>35</v>
      </c>
      <c r="C20" s="22">
        <f>C5*C4</f>
        <v>14578.550024239961</v>
      </c>
      <c r="E20" s="21" t="s">
        <v>35</v>
      </c>
      <c r="F20" s="22">
        <f>F5*F4</f>
        <v>10273.635520603966</v>
      </c>
      <c r="H20" s="21" t="s">
        <v>35</v>
      </c>
      <c r="I20" s="22">
        <f>I5*I4</f>
        <v>3025.7227272727278</v>
      </c>
      <c r="K20" s="21" t="s">
        <v>35</v>
      </c>
      <c r="L20" s="22">
        <f>L5*L4</f>
        <v>174.50000000000003</v>
      </c>
      <c r="N20" s="21" t="s">
        <v>35</v>
      </c>
      <c r="O20" s="22">
        <f>O5*O4</f>
        <v>1672.4069999999999</v>
      </c>
      <c r="Q20" s="21" t="s">
        <v>35</v>
      </c>
      <c r="R20" s="22">
        <f>R5*R4</f>
        <v>3426.2936470588238</v>
      </c>
      <c r="S20" s="9"/>
      <c r="T20" s="21" t="s">
        <v>35</v>
      </c>
      <c r="U20" s="22">
        <f>U5*U4</f>
        <v>946.01099999999985</v>
      </c>
      <c r="W20" s="21" t="s">
        <v>35</v>
      </c>
      <c r="X20" s="22">
        <f>X5*X4</f>
        <v>1765.8899999999999</v>
      </c>
      <c r="Z20" s="21" t="s">
        <v>35</v>
      </c>
      <c r="AA20" s="22">
        <f>AA5*AA4</f>
        <v>870.07499999999993</v>
      </c>
      <c r="AC20" s="21" t="s">
        <v>35</v>
      </c>
      <c r="AD20" s="22">
        <f>AD5*AD4</f>
        <v>73.852499999999992</v>
      </c>
    </row>
    <row r="21" spans="2:30" x14ac:dyDescent="0.25">
      <c r="B21" s="23" t="s">
        <v>38</v>
      </c>
      <c r="C21" s="22">
        <v>1</v>
      </c>
      <c r="E21" s="23" t="s">
        <v>38</v>
      </c>
      <c r="F21" s="22">
        <v>0.85</v>
      </c>
      <c r="H21" s="23" t="s">
        <v>38</v>
      </c>
      <c r="I21" s="22">
        <f>I4/I3</f>
        <v>0.7142857142857143</v>
      </c>
      <c r="K21" s="23" t="s">
        <v>38</v>
      </c>
      <c r="L21" s="22">
        <v>0.55000000000000004</v>
      </c>
      <c r="N21" s="23" t="s">
        <v>38</v>
      </c>
      <c r="O21" s="22">
        <f>O4/O3</f>
        <v>0.65999999999999992</v>
      </c>
      <c r="Q21" s="23" t="s">
        <v>38</v>
      </c>
      <c r="R21" s="22">
        <v>0.85</v>
      </c>
      <c r="S21" s="13"/>
      <c r="T21" s="23" t="s">
        <v>38</v>
      </c>
      <c r="U21" s="22">
        <f>U4/U3</f>
        <v>0.47142857142857142</v>
      </c>
      <c r="W21" s="23" t="s">
        <v>38</v>
      </c>
      <c r="X21" s="22">
        <v>0.85</v>
      </c>
      <c r="Z21" s="23" t="s">
        <v>38</v>
      </c>
      <c r="AA21" s="22">
        <f>AA4/AA3</f>
        <v>0.83333333333333326</v>
      </c>
      <c r="AC21" s="23" t="s">
        <v>38</v>
      </c>
      <c r="AD21" s="22">
        <f>AD4/AD3</f>
        <v>0.5</v>
      </c>
    </row>
    <row r="22" spans="2:30" x14ac:dyDescent="0.25">
      <c r="B22" s="23" t="s">
        <v>36</v>
      </c>
      <c r="C22" s="22">
        <f>C20/C21-C20</f>
        <v>0</v>
      </c>
      <c r="E22" s="23" t="s">
        <v>36</v>
      </c>
      <c r="F22" s="22">
        <f>F20/F21-F20</f>
        <v>1812.994503635995</v>
      </c>
      <c r="H22" s="23" t="s">
        <v>36</v>
      </c>
      <c r="I22" s="22">
        <f>I20/I21-I20</f>
        <v>1210.2890909090911</v>
      </c>
      <c r="K22" s="23" t="s">
        <v>36</v>
      </c>
      <c r="L22" s="22">
        <f>L20/L21-L20</f>
        <v>142.77272727272728</v>
      </c>
      <c r="N22" s="23" t="s">
        <v>36</v>
      </c>
      <c r="O22" s="22">
        <f>O20/O21-O20</f>
        <v>861.54300000000035</v>
      </c>
      <c r="Q22" s="23" t="s">
        <v>36</v>
      </c>
      <c r="R22" s="22">
        <f>R20/R21-R20</f>
        <v>604.64005536332206</v>
      </c>
      <c r="T22" s="23" t="s">
        <v>36</v>
      </c>
      <c r="U22" s="22">
        <f>U20/U21-U20</f>
        <v>1060.6790000000001</v>
      </c>
      <c r="W22" s="23" t="s">
        <v>36</v>
      </c>
      <c r="X22" s="22">
        <f>X20/X21-X20</f>
        <v>311.62764705882364</v>
      </c>
      <c r="Z22" s="23" t="s">
        <v>36</v>
      </c>
      <c r="AA22" s="22">
        <f>AA20/AA21-AA20</f>
        <v>174.01499999999999</v>
      </c>
      <c r="AC22" s="23" t="s">
        <v>36</v>
      </c>
      <c r="AD22" s="22">
        <f>AD20/AD21-AD20</f>
        <v>73.852499999999992</v>
      </c>
    </row>
    <row r="23" spans="2:30" x14ac:dyDescent="0.25">
      <c r="B23" s="24" t="s">
        <v>37</v>
      </c>
      <c r="C23" s="25">
        <f>C22+C20</f>
        <v>14578.550024239961</v>
      </c>
      <c r="E23" s="24" t="s">
        <v>37</v>
      </c>
      <c r="F23" s="25">
        <f>F22+F20</f>
        <v>12086.630024239961</v>
      </c>
      <c r="H23" s="24" t="s">
        <v>37</v>
      </c>
      <c r="I23" s="25">
        <f>I22+I20</f>
        <v>4236.0118181818189</v>
      </c>
      <c r="K23" s="24" t="s">
        <v>37</v>
      </c>
      <c r="L23" s="25">
        <f>L22+L20</f>
        <v>317.27272727272731</v>
      </c>
      <c r="N23" s="24" t="s">
        <v>37</v>
      </c>
      <c r="O23" s="25">
        <f>O22+O20</f>
        <v>2533.9500000000003</v>
      </c>
      <c r="Q23" s="24" t="s">
        <v>37</v>
      </c>
      <c r="R23" s="25">
        <f>R22+R20</f>
        <v>4030.9337024221459</v>
      </c>
      <c r="T23" s="24" t="s">
        <v>37</v>
      </c>
      <c r="U23" s="25">
        <f>U22+U20</f>
        <v>2006.69</v>
      </c>
      <c r="W23" s="24" t="s">
        <v>37</v>
      </c>
      <c r="X23" s="25">
        <f>X22+X20</f>
        <v>2077.5176470588235</v>
      </c>
      <c r="Z23" s="24" t="s">
        <v>37</v>
      </c>
      <c r="AA23" s="25">
        <f>AA22+AA20</f>
        <v>1044.0899999999999</v>
      </c>
      <c r="AC23" s="24" t="s">
        <v>37</v>
      </c>
      <c r="AD23" s="25">
        <f>AD22+AD20</f>
        <v>147.70499999999998</v>
      </c>
    </row>
    <row r="26" spans="2:30" x14ac:dyDescent="0.25">
      <c r="B26" s="28" t="s">
        <v>75</v>
      </c>
      <c r="C26" s="29">
        <v>24</v>
      </c>
    </row>
    <row r="27" spans="2:30" x14ac:dyDescent="0.25">
      <c r="B27" s="30" t="s">
        <v>74</v>
      </c>
      <c r="C27" s="31">
        <v>0.52</v>
      </c>
      <c r="F27"/>
    </row>
    <row r="28" spans="2:30" x14ac:dyDescent="0.25">
      <c r="B28" s="30" t="s">
        <v>73</v>
      </c>
      <c r="C28" s="31">
        <f>C23/1000</f>
        <v>14.578550024239961</v>
      </c>
    </row>
    <row r="29" spans="2:30" x14ac:dyDescent="0.25">
      <c r="B29" s="30" t="s">
        <v>81</v>
      </c>
      <c r="C29" s="31">
        <f>(C22+F22+I22+L22+O22+R22+U22+X22+AA22+AD22)/1000</f>
        <v>6.2524135242399597</v>
      </c>
    </row>
    <row r="30" spans="2:30" x14ac:dyDescent="0.25">
      <c r="B30" s="26" t="s">
        <v>38</v>
      </c>
      <c r="C30" s="27">
        <f>1-C29/C28</f>
        <v>0.57112240148409943</v>
      </c>
      <c r="N30"/>
    </row>
    <row r="40" spans="18:18" x14ac:dyDescent="0.25">
      <c r="R40"/>
    </row>
    <row r="42" spans="18:18" x14ac:dyDescent="0.25">
      <c r="R42"/>
    </row>
  </sheetData>
  <mergeCells count="20">
    <mergeCell ref="B1:C1"/>
    <mergeCell ref="K1:L1"/>
    <mergeCell ref="N1:O1"/>
    <mergeCell ref="Q1:R1"/>
    <mergeCell ref="T1:U1"/>
    <mergeCell ref="B2:C2"/>
    <mergeCell ref="K2:L2"/>
    <mergeCell ref="N2:O2"/>
    <mergeCell ref="Q2:R2"/>
    <mergeCell ref="T2:U2"/>
    <mergeCell ref="Z2:AA2"/>
    <mergeCell ref="AC2:AD2"/>
    <mergeCell ref="E1:F1"/>
    <mergeCell ref="E2:F2"/>
    <mergeCell ref="H1:I1"/>
    <mergeCell ref="H2:I2"/>
    <mergeCell ref="W1:X1"/>
    <mergeCell ref="Z1:AA1"/>
    <mergeCell ref="AC1:AD1"/>
    <mergeCell ref="W2:X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DD83B-4BA0-4826-A410-8AD21EB3EE67}">
  <dimension ref="B1:AD44"/>
  <sheetViews>
    <sheetView zoomScaleNormal="100" workbookViewId="0">
      <selection activeCell="M29" sqref="M29"/>
    </sheetView>
  </sheetViews>
  <sheetFormatPr defaultColWidth="9.140625" defaultRowHeight="15.75" x14ac:dyDescent="0.25"/>
  <cols>
    <col min="1" max="1" width="10.7109375" style="9" customWidth="1"/>
    <col min="2" max="3" width="16.7109375" style="9" customWidth="1"/>
    <col min="4" max="4" width="10.7109375" style="9" customWidth="1"/>
    <col min="5" max="6" width="16.7109375" style="9" customWidth="1"/>
    <col min="7" max="7" width="10.7109375" style="9" customWidth="1"/>
    <col min="8" max="9" width="16.7109375" style="9" customWidth="1"/>
    <col min="10" max="10" width="10.7109375" style="9" customWidth="1"/>
    <col min="11" max="12" width="16.7109375" style="9" customWidth="1"/>
    <col min="13" max="13" width="10.7109375" style="9" customWidth="1"/>
    <col min="14" max="15" width="16.7109375" style="9" customWidth="1"/>
    <col min="16" max="16" width="10.7109375" style="9" customWidth="1"/>
    <col min="17" max="18" width="16.7109375" style="9" customWidth="1"/>
    <col min="19" max="19" width="10.7109375" style="9" customWidth="1"/>
    <col min="20" max="21" width="16.7109375" style="9" customWidth="1"/>
    <col min="22" max="22" width="10.7109375" style="9" customWidth="1"/>
    <col min="23" max="24" width="16.7109375" style="9" customWidth="1"/>
    <col min="25" max="25" width="10.7109375" style="9" customWidth="1"/>
    <col min="26" max="27" width="16.7109375" style="9" customWidth="1"/>
    <col min="28" max="28" width="10.7109375" style="9" customWidth="1"/>
    <col min="29" max="31" width="16.7109375" style="9" customWidth="1"/>
    <col min="32" max="16384" width="9.140625" style="9"/>
  </cols>
  <sheetData>
    <row r="1" spans="2:30" x14ac:dyDescent="0.25">
      <c r="B1" s="39" t="s">
        <v>40</v>
      </c>
      <c r="C1" s="40"/>
      <c r="E1" s="39" t="s">
        <v>87</v>
      </c>
      <c r="F1" s="40"/>
      <c r="H1" s="39" t="s">
        <v>80</v>
      </c>
      <c r="I1" s="40"/>
      <c r="K1" s="39" t="s">
        <v>71</v>
      </c>
      <c r="L1" s="40"/>
      <c r="N1" s="39" t="s">
        <v>80</v>
      </c>
      <c r="O1" s="40"/>
      <c r="Q1" s="39" t="s">
        <v>88</v>
      </c>
      <c r="R1" s="40"/>
      <c r="T1" s="39" t="s">
        <v>89</v>
      </c>
      <c r="U1" s="40"/>
      <c r="W1" s="39" t="s">
        <v>70</v>
      </c>
      <c r="X1" s="40"/>
      <c r="Z1" s="39" t="s">
        <v>80</v>
      </c>
      <c r="AA1" s="40"/>
      <c r="AC1" s="39" t="s">
        <v>41</v>
      </c>
      <c r="AD1" s="40"/>
    </row>
    <row r="2" spans="2:30" x14ac:dyDescent="0.25">
      <c r="B2" s="37" t="s">
        <v>23</v>
      </c>
      <c r="C2" s="38"/>
      <c r="D2" s="10"/>
      <c r="E2" s="37" t="s">
        <v>82</v>
      </c>
      <c r="F2" s="38"/>
      <c r="G2" s="10"/>
      <c r="H2" s="37" t="s">
        <v>83</v>
      </c>
      <c r="I2" s="38"/>
      <c r="J2" s="10"/>
      <c r="K2" s="37" t="s">
        <v>25</v>
      </c>
      <c r="L2" s="38"/>
      <c r="M2" s="10"/>
      <c r="N2" s="37" t="s">
        <v>26</v>
      </c>
      <c r="O2" s="38"/>
      <c r="P2" s="10"/>
      <c r="Q2" s="37" t="s">
        <v>27</v>
      </c>
      <c r="R2" s="38"/>
      <c r="S2" s="10"/>
      <c r="T2" s="37" t="s">
        <v>28</v>
      </c>
      <c r="U2" s="38"/>
      <c r="V2" s="10"/>
      <c r="W2" s="37" t="s">
        <v>39</v>
      </c>
      <c r="X2" s="38"/>
      <c r="Y2" s="10"/>
      <c r="Z2" s="37" t="s">
        <v>29</v>
      </c>
      <c r="AA2" s="38"/>
      <c r="AB2" s="10"/>
      <c r="AC2" s="37" t="s">
        <v>30</v>
      </c>
      <c r="AD2" s="38"/>
    </row>
    <row r="3" spans="2:30" x14ac:dyDescent="0.25">
      <c r="B3" s="11" t="s">
        <v>33</v>
      </c>
      <c r="C3" s="12">
        <v>24</v>
      </c>
      <c r="D3" s="13"/>
      <c r="E3" s="11" t="s">
        <v>33</v>
      </c>
      <c r="F3" s="12">
        <f>C4</f>
        <v>24</v>
      </c>
      <c r="G3" s="13"/>
      <c r="H3" s="11" t="s">
        <v>33</v>
      </c>
      <c r="I3" s="12">
        <f>F4</f>
        <v>6</v>
      </c>
      <c r="J3" s="13"/>
      <c r="K3" s="11" t="s">
        <v>33</v>
      </c>
      <c r="L3" s="12">
        <f>I4</f>
        <v>5</v>
      </c>
      <c r="M3" s="13"/>
      <c r="N3" s="11" t="s">
        <v>33</v>
      </c>
      <c r="O3" s="12">
        <f>I4</f>
        <v>5</v>
      </c>
      <c r="P3" s="13"/>
      <c r="Q3" s="11" t="s">
        <v>33</v>
      </c>
      <c r="R3" s="12">
        <f>F4</f>
        <v>6</v>
      </c>
      <c r="S3" s="13"/>
      <c r="T3" s="11" t="s">
        <v>33</v>
      </c>
      <c r="U3" s="12">
        <f>F4</f>
        <v>6</v>
      </c>
      <c r="V3" s="13"/>
      <c r="W3" s="11" t="s">
        <v>33</v>
      </c>
      <c r="X3" s="12">
        <f>R4</f>
        <v>3.3</v>
      </c>
      <c r="Y3" s="13"/>
      <c r="Z3" s="11" t="s">
        <v>33</v>
      </c>
      <c r="AA3" s="12">
        <f>X4</f>
        <v>1.8</v>
      </c>
      <c r="AB3" s="13"/>
      <c r="AC3" s="11" t="s">
        <v>33</v>
      </c>
      <c r="AD3" s="12">
        <f>AA4</f>
        <v>1.5</v>
      </c>
    </row>
    <row r="4" spans="2:30" x14ac:dyDescent="0.25">
      <c r="B4" s="11" t="s">
        <v>34</v>
      </c>
      <c r="C4" s="12">
        <v>24</v>
      </c>
      <c r="D4" s="16"/>
      <c r="E4" s="11" t="s">
        <v>34</v>
      </c>
      <c r="F4" s="12">
        <v>6</v>
      </c>
      <c r="G4" s="16"/>
      <c r="H4" s="11" t="s">
        <v>34</v>
      </c>
      <c r="I4" s="12">
        <v>5</v>
      </c>
      <c r="J4" s="16"/>
      <c r="K4" s="11" t="s">
        <v>34</v>
      </c>
      <c r="L4" s="12">
        <v>5</v>
      </c>
      <c r="M4" s="16"/>
      <c r="N4" s="11" t="s">
        <v>34</v>
      </c>
      <c r="O4" s="12">
        <v>3.3</v>
      </c>
      <c r="P4" s="16"/>
      <c r="Q4" s="11" t="s">
        <v>34</v>
      </c>
      <c r="R4" s="12">
        <v>3.3</v>
      </c>
      <c r="S4" s="16"/>
      <c r="T4" s="11" t="s">
        <v>34</v>
      </c>
      <c r="U4" s="12">
        <v>3.3</v>
      </c>
      <c r="V4" s="16"/>
      <c r="W4" s="11" t="s">
        <v>34</v>
      </c>
      <c r="X4" s="12">
        <v>1.8</v>
      </c>
      <c r="Y4" s="16"/>
      <c r="Z4" s="11" t="s">
        <v>34</v>
      </c>
      <c r="AA4" s="12">
        <v>1.5</v>
      </c>
      <c r="AB4" s="16"/>
      <c r="AC4" s="11" t="s">
        <v>34</v>
      </c>
      <c r="AD4" s="12">
        <v>0.75</v>
      </c>
    </row>
    <row r="5" spans="2:30" x14ac:dyDescent="0.25">
      <c r="B5" s="17" t="s">
        <v>76</v>
      </c>
      <c r="C5" s="18">
        <f>SUM(C6:C19)</f>
        <v>520.37793779018705</v>
      </c>
      <c r="E5" s="17" t="s">
        <v>76</v>
      </c>
      <c r="F5" s="18">
        <f>SUM(F6:F19)</f>
        <v>1416.262988486636</v>
      </c>
      <c r="H5" s="17" t="s">
        <v>76</v>
      </c>
      <c r="I5" s="18">
        <f>SUM(I6:I19)</f>
        <v>605.14454545454555</v>
      </c>
      <c r="K5" s="17" t="s">
        <v>76</v>
      </c>
      <c r="L5" s="18">
        <f>SUM(L6:L19)</f>
        <v>34.900000000000006</v>
      </c>
      <c r="N5" s="17" t="s">
        <v>76</v>
      </c>
      <c r="O5" s="18">
        <f>SUM(O6:O19)</f>
        <v>506.79</v>
      </c>
      <c r="Q5" s="17" t="s">
        <v>76</v>
      </c>
      <c r="R5" s="18">
        <f>SUM(R6:R17)</f>
        <v>938.27080213903753</v>
      </c>
      <c r="T5" s="17" t="s">
        <v>76</v>
      </c>
      <c r="U5" s="18">
        <f>SUM(U6:U19)</f>
        <v>386.66999999999996</v>
      </c>
      <c r="W5" s="17" t="s">
        <v>76</v>
      </c>
      <c r="X5" s="18">
        <f>SUM(X6:X19)</f>
        <v>981.05</v>
      </c>
      <c r="Z5" s="17" t="s">
        <v>76</v>
      </c>
      <c r="AA5" s="18">
        <f>SUM(AA6:AA19)</f>
        <v>580.04999999999995</v>
      </c>
      <c r="AB5" s="13"/>
      <c r="AC5" s="17" t="s">
        <v>76</v>
      </c>
      <c r="AD5" s="18">
        <f>SUM(AD6:AD19)</f>
        <v>98.47</v>
      </c>
    </row>
    <row r="6" spans="2:30" x14ac:dyDescent="0.25">
      <c r="B6" s="19" t="s">
        <v>62</v>
      </c>
      <c r="C6" s="18">
        <v>95.83</v>
      </c>
      <c r="E6" s="19" t="s">
        <v>83</v>
      </c>
      <c r="F6" s="18">
        <f>I23/I3</f>
        <v>605.14454545454555</v>
      </c>
      <c r="H6" s="19" t="s">
        <v>64</v>
      </c>
      <c r="I6" s="18">
        <v>21.6</v>
      </c>
      <c r="K6" s="19" t="s">
        <v>64</v>
      </c>
      <c r="L6" s="18">
        <v>21.6</v>
      </c>
      <c r="N6" s="19" t="s">
        <v>48</v>
      </c>
      <c r="O6" s="18">
        <v>75.760000000000005</v>
      </c>
      <c r="Q6" s="19" t="s">
        <v>43</v>
      </c>
      <c r="R6" s="18">
        <v>13</v>
      </c>
      <c r="T6" s="19" t="s">
        <v>52</v>
      </c>
      <c r="U6" s="18">
        <v>163.63999999999999</v>
      </c>
      <c r="W6" s="19" t="s">
        <v>66</v>
      </c>
      <c r="X6" s="18">
        <v>58</v>
      </c>
      <c r="Z6" s="19" t="s">
        <v>46</v>
      </c>
      <c r="AA6" s="18">
        <v>300</v>
      </c>
      <c r="AB6" s="13"/>
      <c r="AC6" s="19" t="s">
        <v>31</v>
      </c>
      <c r="AD6" s="18">
        <v>98.47</v>
      </c>
    </row>
    <row r="7" spans="2:30" x14ac:dyDescent="0.25">
      <c r="B7" s="19" t="s">
        <v>63</v>
      </c>
      <c r="C7" s="18">
        <v>8</v>
      </c>
      <c r="E7" s="19" t="s">
        <v>27</v>
      </c>
      <c r="F7" s="18">
        <f>R23/R3</f>
        <v>554.89133459835546</v>
      </c>
      <c r="H7" s="19" t="s">
        <v>65</v>
      </c>
      <c r="I7" s="18">
        <v>13.3</v>
      </c>
      <c r="K7" s="19" t="s">
        <v>65</v>
      </c>
      <c r="L7" s="18">
        <v>13.3</v>
      </c>
      <c r="N7" s="19" t="s">
        <v>49</v>
      </c>
      <c r="O7" s="18">
        <v>23.03</v>
      </c>
      <c r="Q7" s="19" t="s">
        <v>44</v>
      </c>
      <c r="R7" s="18">
        <v>15</v>
      </c>
      <c r="T7" s="19" t="s">
        <v>53</v>
      </c>
      <c r="U7" s="18">
        <v>23.03</v>
      </c>
      <c r="W7" s="19" t="s">
        <v>67</v>
      </c>
      <c r="X7" s="18">
        <v>343</v>
      </c>
      <c r="Z7" s="19" t="s">
        <v>47</v>
      </c>
      <c r="AA7" s="18">
        <v>181.53</v>
      </c>
      <c r="AC7" s="19"/>
      <c r="AD7" s="18"/>
    </row>
    <row r="8" spans="2:30" x14ac:dyDescent="0.25">
      <c r="B8" s="19" t="s">
        <v>82</v>
      </c>
      <c r="C8" s="18">
        <f>F23/F3</f>
        <v>416.54793779018701</v>
      </c>
      <c r="E8" s="19" t="s">
        <v>28</v>
      </c>
      <c r="F8" s="18">
        <f>U23/U3</f>
        <v>256.22710843373488</v>
      </c>
      <c r="H8" s="19" t="s">
        <v>26</v>
      </c>
      <c r="I8" s="18">
        <f>O23/O3</f>
        <v>506.79000000000008</v>
      </c>
      <c r="K8" s="19"/>
      <c r="L8" s="18"/>
      <c r="N8" s="19" t="s">
        <v>50</v>
      </c>
      <c r="O8" s="18">
        <v>56</v>
      </c>
      <c r="Q8" s="19" t="s">
        <v>45</v>
      </c>
      <c r="R8" s="18">
        <v>6.6</v>
      </c>
      <c r="T8" s="19" t="s">
        <v>54</v>
      </c>
      <c r="U8" s="18">
        <v>100</v>
      </c>
      <c r="W8" s="19" t="s">
        <v>29</v>
      </c>
      <c r="X8" s="18">
        <f>AA23/AA3</f>
        <v>580.04999999999995</v>
      </c>
      <c r="Z8" s="19" t="s">
        <v>32</v>
      </c>
      <c r="AA8" s="18">
        <v>0.05</v>
      </c>
      <c r="AB8" s="13"/>
      <c r="AC8" s="19"/>
      <c r="AD8" s="18"/>
    </row>
    <row r="9" spans="2:30" x14ac:dyDescent="0.25">
      <c r="B9" s="19"/>
      <c r="C9" s="18" t="s">
        <v>72</v>
      </c>
      <c r="E9" s="19"/>
      <c r="F9" s="20"/>
      <c r="H9" s="19" t="s">
        <v>25</v>
      </c>
      <c r="I9" s="18">
        <f>L23/L3</f>
        <v>63.45454545454546</v>
      </c>
      <c r="K9" s="19"/>
      <c r="L9" s="18"/>
      <c r="N9" s="19" t="s">
        <v>51</v>
      </c>
      <c r="O9" s="18">
        <v>318</v>
      </c>
      <c r="Q9" s="19" t="s">
        <v>55</v>
      </c>
      <c r="R9" s="18">
        <v>100</v>
      </c>
      <c r="T9" s="19" t="s">
        <v>56</v>
      </c>
      <c r="U9" s="18">
        <v>100</v>
      </c>
      <c r="W9" s="19"/>
      <c r="X9" s="18"/>
      <c r="Z9" s="19" t="s">
        <v>30</v>
      </c>
      <c r="AA9" s="18">
        <f>AD23/AD3</f>
        <v>98.469999999999985</v>
      </c>
      <c r="AC9" s="19"/>
      <c r="AD9" s="18"/>
    </row>
    <row r="10" spans="2:30" x14ac:dyDescent="0.25">
      <c r="B10" s="19"/>
      <c r="C10" s="18"/>
      <c r="E10" s="19"/>
      <c r="F10" s="18"/>
      <c r="H10" s="19"/>
      <c r="I10" s="18"/>
      <c r="K10" s="19"/>
      <c r="L10" s="18"/>
      <c r="N10" s="19" t="s">
        <v>42</v>
      </c>
      <c r="O10" s="18">
        <v>34</v>
      </c>
      <c r="Q10" s="19" t="s">
        <v>57</v>
      </c>
      <c r="R10" s="18">
        <v>35</v>
      </c>
      <c r="T10" s="19"/>
      <c r="U10" s="18"/>
      <c r="W10" s="19"/>
      <c r="X10" s="18"/>
      <c r="Z10" s="19"/>
      <c r="AA10" s="18"/>
      <c r="AC10" s="19"/>
      <c r="AD10" s="18"/>
    </row>
    <row r="11" spans="2:30" x14ac:dyDescent="0.25">
      <c r="B11" s="19"/>
      <c r="C11" s="18"/>
      <c r="E11" s="19"/>
      <c r="F11" s="18"/>
      <c r="H11" s="19"/>
      <c r="I11" s="20"/>
      <c r="K11" s="19"/>
      <c r="L11" s="18"/>
      <c r="N11" s="19"/>
      <c r="O11" s="18"/>
      <c r="Q11" s="19" t="s">
        <v>58</v>
      </c>
      <c r="R11" s="18">
        <v>100</v>
      </c>
      <c r="T11" s="19"/>
      <c r="U11" s="18"/>
      <c r="W11" s="19"/>
      <c r="X11" s="18"/>
      <c r="Z11" s="19"/>
      <c r="AA11" s="18"/>
      <c r="AC11" s="19"/>
      <c r="AD11" s="18"/>
    </row>
    <row r="12" spans="2:30" x14ac:dyDescent="0.25">
      <c r="B12" s="19"/>
      <c r="C12" s="18"/>
      <c r="E12" s="19"/>
      <c r="F12" s="18"/>
      <c r="H12" s="19"/>
      <c r="I12" s="18"/>
      <c r="K12" s="19"/>
      <c r="L12" s="18"/>
      <c r="N12" s="19"/>
      <c r="O12" s="18"/>
      <c r="Q12" s="19" t="s">
        <v>59</v>
      </c>
      <c r="R12" s="18">
        <v>8</v>
      </c>
      <c r="T12" s="19"/>
      <c r="U12" s="18"/>
      <c r="W12" s="19"/>
      <c r="X12" s="18"/>
      <c r="Z12" s="19"/>
      <c r="AA12" s="18"/>
      <c r="AC12" s="19"/>
      <c r="AD12" s="18"/>
    </row>
    <row r="13" spans="2:30" x14ac:dyDescent="0.25">
      <c r="B13" s="19"/>
      <c r="C13" s="18"/>
      <c r="E13" s="19"/>
      <c r="F13" s="18"/>
      <c r="H13" s="19"/>
      <c r="I13" s="18"/>
      <c r="K13" s="19"/>
      <c r="L13" s="18"/>
      <c r="N13" s="19"/>
      <c r="O13" s="18"/>
      <c r="Q13" s="19" t="s">
        <v>60</v>
      </c>
      <c r="R13" s="18">
        <v>25.76</v>
      </c>
      <c r="T13" s="19"/>
      <c r="U13" s="18"/>
      <c r="W13" s="19"/>
      <c r="X13" s="18"/>
      <c r="Z13" s="19"/>
      <c r="AA13" s="18"/>
      <c r="AC13" s="19"/>
      <c r="AD13" s="18"/>
    </row>
    <row r="14" spans="2:30" x14ac:dyDescent="0.25">
      <c r="B14" s="19"/>
      <c r="C14" s="18"/>
      <c r="E14" s="19"/>
      <c r="F14" s="18"/>
      <c r="H14" s="19"/>
      <c r="I14" s="18"/>
      <c r="K14" s="19"/>
      <c r="L14" s="18"/>
      <c r="N14" s="19"/>
      <c r="O14" s="18"/>
      <c r="Q14" s="19" t="s">
        <v>61</v>
      </c>
      <c r="R14" s="18">
        <v>4</v>
      </c>
      <c r="T14" s="19"/>
      <c r="U14" s="18"/>
      <c r="W14" s="19"/>
      <c r="X14" s="18"/>
      <c r="Z14" s="19"/>
      <c r="AA14" s="18"/>
      <c r="AC14" s="19"/>
      <c r="AD14" s="18"/>
    </row>
    <row r="15" spans="2:30" x14ac:dyDescent="0.25">
      <c r="B15" s="19"/>
      <c r="C15" s="18"/>
      <c r="E15" s="19"/>
      <c r="F15" s="18"/>
      <c r="H15" s="19"/>
      <c r="I15" s="18"/>
      <c r="K15" s="19"/>
      <c r="L15" s="18"/>
      <c r="N15" s="19"/>
      <c r="O15" s="18"/>
      <c r="Q15" s="19" t="s">
        <v>68</v>
      </c>
      <c r="R15" s="18">
        <v>0.7</v>
      </c>
      <c r="T15" s="17"/>
      <c r="U15" s="18"/>
      <c r="W15" s="19"/>
      <c r="X15" s="18"/>
      <c r="Z15" s="19"/>
      <c r="AA15" s="18"/>
      <c r="AC15" s="19"/>
      <c r="AD15" s="18"/>
    </row>
    <row r="16" spans="2:30" x14ac:dyDescent="0.25">
      <c r="B16" s="19"/>
      <c r="C16" s="18"/>
      <c r="E16" s="19"/>
      <c r="F16" s="18"/>
      <c r="H16" s="19"/>
      <c r="I16" s="18"/>
      <c r="K16" s="19"/>
      <c r="L16" s="18"/>
      <c r="N16" s="19"/>
      <c r="O16" s="18"/>
      <c r="Q16" s="19" t="s">
        <v>69</v>
      </c>
      <c r="R16" s="18">
        <v>0.66</v>
      </c>
      <c r="T16" s="19"/>
      <c r="U16" s="18"/>
      <c r="W16" s="19"/>
      <c r="X16" s="18"/>
      <c r="Z16" s="19"/>
      <c r="AA16" s="18"/>
      <c r="AC16" s="19"/>
      <c r="AD16" s="18"/>
    </row>
    <row r="17" spans="2:30" x14ac:dyDescent="0.25">
      <c r="B17" s="19"/>
      <c r="C17" s="18"/>
      <c r="E17" s="19"/>
      <c r="F17" s="18"/>
      <c r="H17" s="19"/>
      <c r="I17" s="18"/>
      <c r="K17" s="19"/>
      <c r="L17" s="18"/>
      <c r="N17" s="19"/>
      <c r="O17" s="18"/>
      <c r="Q17" s="19" t="s">
        <v>39</v>
      </c>
      <c r="R17" s="18">
        <f>X23/X3</f>
        <v>629.5508021390375</v>
      </c>
      <c r="T17" s="19"/>
      <c r="U17" s="18"/>
      <c r="W17" s="19"/>
      <c r="X17" s="18"/>
      <c r="Z17" s="19"/>
      <c r="AA17" s="18"/>
      <c r="AC17" s="19"/>
      <c r="AD17" s="18"/>
    </row>
    <row r="18" spans="2:30" x14ac:dyDescent="0.25">
      <c r="B18" s="19"/>
      <c r="C18" s="18"/>
      <c r="E18" s="19"/>
      <c r="F18" s="18"/>
      <c r="H18" s="19"/>
      <c r="I18" s="18"/>
      <c r="K18" s="19"/>
      <c r="L18" s="18"/>
      <c r="N18" s="19"/>
      <c r="O18" s="18"/>
      <c r="Q18" s="19"/>
      <c r="R18" s="20"/>
      <c r="T18" s="19"/>
      <c r="U18" s="18"/>
      <c r="W18" s="19"/>
      <c r="X18" s="18"/>
      <c r="Z18" s="19"/>
      <c r="AA18" s="18"/>
      <c r="AC18" s="19"/>
      <c r="AD18" s="18"/>
    </row>
    <row r="19" spans="2:30" x14ac:dyDescent="0.25">
      <c r="B19" s="19"/>
      <c r="C19" s="18"/>
      <c r="E19" s="19"/>
      <c r="F19" s="18"/>
      <c r="H19" s="19"/>
      <c r="I19" s="18"/>
      <c r="K19" s="19"/>
      <c r="L19" s="18"/>
      <c r="N19" s="19"/>
      <c r="O19" s="18"/>
      <c r="Q19" s="19"/>
      <c r="R19" s="18"/>
      <c r="T19" s="19"/>
      <c r="U19" s="18"/>
      <c r="W19" s="19"/>
      <c r="X19" s="18"/>
      <c r="Z19" s="19"/>
      <c r="AA19" s="18"/>
      <c r="AC19" s="19"/>
      <c r="AD19" s="18"/>
    </row>
    <row r="20" spans="2:30" s="13" customFormat="1" x14ac:dyDescent="0.25">
      <c r="B20" s="21" t="s">
        <v>35</v>
      </c>
      <c r="C20" s="22">
        <f>C5*C4</f>
        <v>12489.07050696449</v>
      </c>
      <c r="E20" s="21" t="s">
        <v>35</v>
      </c>
      <c r="F20" s="22">
        <f>F5*F4</f>
        <v>8497.5779309198151</v>
      </c>
      <c r="H20" s="21" t="s">
        <v>35</v>
      </c>
      <c r="I20" s="22">
        <f>I5*I4</f>
        <v>3025.7227272727278</v>
      </c>
      <c r="K20" s="21" t="s">
        <v>35</v>
      </c>
      <c r="L20" s="22">
        <f>L5*L4</f>
        <v>174.50000000000003</v>
      </c>
      <c r="N20" s="21" t="s">
        <v>35</v>
      </c>
      <c r="O20" s="22">
        <f>O5*O4</f>
        <v>1672.4069999999999</v>
      </c>
      <c r="Q20" s="21" t="s">
        <v>35</v>
      </c>
      <c r="R20" s="22">
        <f>R5*R4</f>
        <v>3096.2936470588238</v>
      </c>
      <c r="S20" s="9"/>
      <c r="T20" s="21" t="s">
        <v>35</v>
      </c>
      <c r="U20" s="22">
        <f>U5*U4</f>
        <v>1276.0109999999997</v>
      </c>
      <c r="W20" s="21" t="s">
        <v>35</v>
      </c>
      <c r="X20" s="22">
        <f>X5*X4</f>
        <v>1765.8899999999999</v>
      </c>
      <c r="Z20" s="21" t="s">
        <v>35</v>
      </c>
      <c r="AA20" s="22">
        <f>AA5*AA4</f>
        <v>870.07499999999993</v>
      </c>
      <c r="AC20" s="21" t="s">
        <v>35</v>
      </c>
      <c r="AD20" s="22">
        <f>AD5*AD4</f>
        <v>73.852499999999992</v>
      </c>
    </row>
    <row r="21" spans="2:30" x14ac:dyDescent="0.25">
      <c r="B21" s="23" t="s">
        <v>38</v>
      </c>
      <c r="C21" s="22">
        <v>1</v>
      </c>
      <c r="E21" s="23" t="s">
        <v>38</v>
      </c>
      <c r="F21" s="22">
        <v>0.85</v>
      </c>
      <c r="H21" s="23" t="s">
        <v>38</v>
      </c>
      <c r="I21" s="22">
        <f>I4/I3</f>
        <v>0.83333333333333337</v>
      </c>
      <c r="K21" s="23" t="s">
        <v>38</v>
      </c>
      <c r="L21" s="22">
        <v>0.55000000000000004</v>
      </c>
      <c r="N21" s="23" t="s">
        <v>38</v>
      </c>
      <c r="O21" s="22">
        <f>O4/O3</f>
        <v>0.65999999999999992</v>
      </c>
      <c r="Q21" s="23" t="s">
        <v>38</v>
      </c>
      <c r="R21" s="22">
        <v>0.93</v>
      </c>
      <c r="S21" s="13"/>
      <c r="T21" s="23" t="s">
        <v>38</v>
      </c>
      <c r="U21" s="22">
        <v>0.83</v>
      </c>
      <c r="W21" s="23" t="s">
        <v>38</v>
      </c>
      <c r="X21" s="22">
        <v>0.85</v>
      </c>
      <c r="Z21" s="23" t="s">
        <v>38</v>
      </c>
      <c r="AA21" s="22">
        <f>AA4/AA3</f>
        <v>0.83333333333333326</v>
      </c>
      <c r="AC21" s="23" t="s">
        <v>38</v>
      </c>
      <c r="AD21" s="22">
        <f>AD4/AD3</f>
        <v>0.5</v>
      </c>
    </row>
    <row r="22" spans="2:30" x14ac:dyDescent="0.25">
      <c r="B22" s="23" t="s">
        <v>36</v>
      </c>
      <c r="C22" s="22">
        <f>C20/C21-C20</f>
        <v>0</v>
      </c>
      <c r="E22" s="23" t="s">
        <v>36</v>
      </c>
      <c r="F22" s="22">
        <f>F20/F21-F20</f>
        <v>1499.572576044673</v>
      </c>
      <c r="H22" s="23" t="s">
        <v>36</v>
      </c>
      <c r="I22" s="22">
        <f>I20/I21-I20</f>
        <v>605.14454545454555</v>
      </c>
      <c r="K22" s="23" t="s">
        <v>36</v>
      </c>
      <c r="L22" s="22">
        <f>L20/L21-L20</f>
        <v>142.77272727272728</v>
      </c>
      <c r="N22" s="23" t="s">
        <v>36</v>
      </c>
      <c r="O22" s="22">
        <f>O20/O21-O20</f>
        <v>861.54300000000035</v>
      </c>
      <c r="Q22" s="23" t="s">
        <v>36</v>
      </c>
      <c r="R22" s="22">
        <f>R20/R21-R20</f>
        <v>233.05436053130916</v>
      </c>
      <c r="T22" s="23" t="s">
        <v>36</v>
      </c>
      <c r="U22" s="22">
        <f>U20/U21-U20</f>
        <v>261.35165060240956</v>
      </c>
      <c r="W22" s="23" t="s">
        <v>36</v>
      </c>
      <c r="X22" s="22">
        <f>X20/X21-X20</f>
        <v>311.62764705882364</v>
      </c>
      <c r="Z22" s="23" t="s">
        <v>36</v>
      </c>
      <c r="AA22" s="22">
        <f>AA20/AA21-AA20</f>
        <v>174.01499999999999</v>
      </c>
      <c r="AC22" s="23" t="s">
        <v>36</v>
      </c>
      <c r="AD22" s="22">
        <f>AD20/AD21-AD20</f>
        <v>73.852499999999992</v>
      </c>
    </row>
    <row r="23" spans="2:30" x14ac:dyDescent="0.25">
      <c r="B23" s="24" t="s">
        <v>37</v>
      </c>
      <c r="C23" s="25">
        <f>C22+C20</f>
        <v>12489.07050696449</v>
      </c>
      <c r="E23" s="24" t="s">
        <v>37</v>
      </c>
      <c r="F23" s="25">
        <f>F22+F20</f>
        <v>9997.1505069644882</v>
      </c>
      <c r="H23" s="24" t="s">
        <v>37</v>
      </c>
      <c r="I23" s="25">
        <f>I22+I20</f>
        <v>3630.8672727272733</v>
      </c>
      <c r="K23" s="24" t="s">
        <v>37</v>
      </c>
      <c r="L23" s="25">
        <f>L22+L20</f>
        <v>317.27272727272731</v>
      </c>
      <c r="N23" s="24" t="s">
        <v>37</v>
      </c>
      <c r="O23" s="25">
        <f>O22+O20</f>
        <v>2533.9500000000003</v>
      </c>
      <c r="Q23" s="24" t="s">
        <v>37</v>
      </c>
      <c r="R23" s="25">
        <f>R22+R20</f>
        <v>3329.348007590133</v>
      </c>
      <c r="T23" s="24" t="s">
        <v>37</v>
      </c>
      <c r="U23" s="25">
        <f>U22+U20</f>
        <v>1537.3626506024093</v>
      </c>
      <c r="W23" s="24" t="s">
        <v>37</v>
      </c>
      <c r="X23" s="25">
        <f>X22+X20</f>
        <v>2077.5176470588235</v>
      </c>
      <c r="Z23" s="24" t="s">
        <v>37</v>
      </c>
      <c r="AA23" s="25">
        <f>AA22+AA20</f>
        <v>1044.0899999999999</v>
      </c>
      <c r="AC23" s="24" t="s">
        <v>37</v>
      </c>
      <c r="AD23" s="25">
        <f>AD22+AD20</f>
        <v>147.70499999999998</v>
      </c>
    </row>
    <row r="26" spans="2:30" x14ac:dyDescent="0.25">
      <c r="B26" s="28" t="s">
        <v>75</v>
      </c>
      <c r="C26" s="29">
        <v>24</v>
      </c>
    </row>
    <row r="27" spans="2:30" x14ac:dyDescent="0.25">
      <c r="B27" s="30" t="s">
        <v>74</v>
      </c>
      <c r="C27" s="31">
        <v>0.52</v>
      </c>
      <c r="F27"/>
    </row>
    <row r="28" spans="2:30" x14ac:dyDescent="0.25">
      <c r="B28" s="30" t="s">
        <v>73</v>
      </c>
      <c r="C28" s="31">
        <f>C23/1000</f>
        <v>12.48907050696449</v>
      </c>
    </row>
    <row r="29" spans="2:30" x14ac:dyDescent="0.25">
      <c r="B29" s="30" t="s">
        <v>81</v>
      </c>
      <c r="C29" s="31">
        <f>(C22+F22+I22+L22+O22+R22+U22+X22+AA22+AD22)/1000</f>
        <v>4.1629340069644885</v>
      </c>
    </row>
    <row r="30" spans="2:30" x14ac:dyDescent="0.25">
      <c r="B30" s="26" t="s">
        <v>38</v>
      </c>
      <c r="C30" s="27">
        <f>1-C29/C28</f>
        <v>0.6666738325607946</v>
      </c>
      <c r="N30"/>
    </row>
    <row r="31" spans="2:30" x14ac:dyDescent="0.25">
      <c r="T31"/>
    </row>
    <row r="34" spans="4:18" x14ac:dyDescent="0.25">
      <c r="D34"/>
    </row>
    <row r="40" spans="4:18" x14ac:dyDescent="0.25">
      <c r="R40"/>
    </row>
    <row r="42" spans="4:18" x14ac:dyDescent="0.25">
      <c r="R42"/>
    </row>
    <row r="44" spans="4:18" x14ac:dyDescent="0.25">
      <c r="P44"/>
    </row>
  </sheetData>
  <mergeCells count="20">
    <mergeCell ref="Q2:R2"/>
    <mergeCell ref="B1:C1"/>
    <mergeCell ref="E1:F1"/>
    <mergeCell ref="H1:I1"/>
    <mergeCell ref="K1:L1"/>
    <mergeCell ref="N1:O1"/>
    <mergeCell ref="Q1:R1"/>
    <mergeCell ref="B2:C2"/>
    <mergeCell ref="E2:F2"/>
    <mergeCell ref="H2:I2"/>
    <mergeCell ref="K2:L2"/>
    <mergeCell ref="N2:O2"/>
    <mergeCell ref="T2:U2"/>
    <mergeCell ref="W2:X2"/>
    <mergeCell ref="Z2:AA2"/>
    <mergeCell ref="AC2:AD2"/>
    <mergeCell ref="T1:U1"/>
    <mergeCell ref="W1:X1"/>
    <mergeCell ref="Z1:AA1"/>
    <mergeCell ref="AC1:AD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B86A7-5D6E-44BF-9E8E-B2B3990BB83D}">
  <dimension ref="B1:AJ44"/>
  <sheetViews>
    <sheetView zoomScale="85" zoomScaleNormal="85" workbookViewId="0">
      <selection activeCell="J39" sqref="J39"/>
    </sheetView>
  </sheetViews>
  <sheetFormatPr defaultColWidth="9.140625" defaultRowHeight="15.75" x14ac:dyDescent="0.25"/>
  <cols>
    <col min="1" max="1" width="10.7109375" style="9" customWidth="1"/>
    <col min="2" max="3" width="16.7109375" style="9" customWidth="1"/>
    <col min="4" max="4" width="10.7109375" style="9" customWidth="1"/>
    <col min="5" max="6" width="16.7109375" style="9" customWidth="1"/>
    <col min="7" max="7" width="10.7109375" style="9" customWidth="1"/>
    <col min="8" max="9" width="16.7109375" style="9" customWidth="1"/>
    <col min="10" max="10" width="10.7109375" style="9" customWidth="1"/>
    <col min="11" max="12" width="16.7109375" style="9" customWidth="1"/>
    <col min="13" max="13" width="10.7109375" style="9" customWidth="1"/>
    <col min="14" max="15" width="16.7109375" style="9" customWidth="1"/>
    <col min="16" max="16" width="10.7109375" style="9" customWidth="1"/>
    <col min="17" max="18" width="16.7109375" style="9" customWidth="1"/>
    <col min="19" max="19" width="10.7109375" style="9" customWidth="1"/>
    <col min="20" max="21" width="16.7109375" style="9" customWidth="1"/>
    <col min="22" max="22" width="10.7109375" style="9" customWidth="1"/>
    <col min="23" max="24" width="16.7109375" style="9" customWidth="1"/>
    <col min="25" max="25" width="10.7109375" style="9" customWidth="1"/>
    <col min="26" max="27" width="16.7109375" style="9" customWidth="1"/>
    <col min="28" max="28" width="10.7109375" style="9" customWidth="1"/>
    <col min="29" max="30" width="16.7109375" style="9" customWidth="1"/>
    <col min="31" max="31" width="10.7109375" style="9" customWidth="1"/>
    <col min="32" max="33" width="16.7109375" style="9" customWidth="1"/>
    <col min="34" max="34" width="10.7109375" style="9" customWidth="1"/>
    <col min="35" max="37" width="16.7109375" style="9" customWidth="1"/>
    <col min="38" max="16384" width="9.140625" style="9"/>
  </cols>
  <sheetData>
    <row r="1" spans="2:36" x14ac:dyDescent="0.25">
      <c r="B1" s="39" t="s">
        <v>40</v>
      </c>
      <c r="C1" s="40"/>
      <c r="E1" s="39" t="s">
        <v>87</v>
      </c>
      <c r="F1" s="40"/>
      <c r="H1" s="39" t="s">
        <v>80</v>
      </c>
      <c r="I1" s="40"/>
      <c r="K1" s="39" t="s">
        <v>71</v>
      </c>
      <c r="L1" s="40"/>
      <c r="N1" s="39" t="s">
        <v>80</v>
      </c>
      <c r="O1" s="40"/>
      <c r="Q1" s="39" t="s">
        <v>88</v>
      </c>
      <c r="R1" s="40"/>
      <c r="T1" s="39" t="s">
        <v>89</v>
      </c>
      <c r="U1" s="40"/>
      <c r="W1" s="39" t="s">
        <v>88</v>
      </c>
      <c r="X1" s="40"/>
      <c r="Z1" s="39" t="s">
        <v>70</v>
      </c>
      <c r="AA1" s="40"/>
      <c r="AC1" s="39" t="s">
        <v>80</v>
      </c>
      <c r="AD1" s="40"/>
      <c r="AF1" s="39" t="s">
        <v>70</v>
      </c>
      <c r="AG1" s="40"/>
      <c r="AI1" s="39" t="s">
        <v>94</v>
      </c>
      <c r="AJ1" s="40"/>
    </row>
    <row r="2" spans="2:36" x14ac:dyDescent="0.25">
      <c r="B2" s="37" t="s">
        <v>23</v>
      </c>
      <c r="C2" s="38"/>
      <c r="D2" s="10"/>
      <c r="E2" s="37" t="s">
        <v>82</v>
      </c>
      <c r="F2" s="38"/>
      <c r="G2" s="10"/>
      <c r="H2" s="37" t="s">
        <v>83</v>
      </c>
      <c r="I2" s="38"/>
      <c r="J2" s="10"/>
      <c r="K2" s="37" t="s">
        <v>25</v>
      </c>
      <c r="L2" s="38"/>
      <c r="M2" s="10"/>
      <c r="N2" s="37" t="s">
        <v>26</v>
      </c>
      <c r="O2" s="38"/>
      <c r="P2" s="10"/>
      <c r="Q2" s="37" t="s">
        <v>27</v>
      </c>
      <c r="R2" s="38"/>
      <c r="S2" s="10"/>
      <c r="T2" s="37" t="s">
        <v>28</v>
      </c>
      <c r="U2" s="38"/>
      <c r="V2" s="10"/>
      <c r="W2" s="37" t="s">
        <v>93</v>
      </c>
      <c r="X2" s="38"/>
      <c r="Y2" s="10"/>
      <c r="Z2" s="37" t="s">
        <v>39</v>
      </c>
      <c r="AA2" s="38"/>
      <c r="AB2" s="10"/>
      <c r="AC2" s="37" t="s">
        <v>29</v>
      </c>
      <c r="AD2" s="38"/>
      <c r="AE2" s="10"/>
      <c r="AF2" s="37" t="s">
        <v>92</v>
      </c>
      <c r="AG2" s="38"/>
      <c r="AH2" s="10"/>
      <c r="AI2" s="37" t="s">
        <v>30</v>
      </c>
      <c r="AJ2" s="38"/>
    </row>
    <row r="3" spans="2:36" x14ac:dyDescent="0.25">
      <c r="B3" s="11" t="s">
        <v>33</v>
      </c>
      <c r="C3" s="12">
        <v>24</v>
      </c>
      <c r="D3" s="13"/>
      <c r="E3" s="11" t="s">
        <v>33</v>
      </c>
      <c r="F3" s="12">
        <f>C4</f>
        <v>24</v>
      </c>
      <c r="G3" s="13"/>
      <c r="H3" s="11" t="s">
        <v>33</v>
      </c>
      <c r="I3" s="12">
        <f>F4</f>
        <v>6</v>
      </c>
      <c r="J3" s="13"/>
      <c r="K3" s="11" t="s">
        <v>33</v>
      </c>
      <c r="L3" s="12">
        <f>I4</f>
        <v>5</v>
      </c>
      <c r="M3" s="13"/>
      <c r="N3" s="11" t="s">
        <v>33</v>
      </c>
      <c r="O3" s="12">
        <f>I4</f>
        <v>5</v>
      </c>
      <c r="P3" s="13"/>
      <c r="Q3" s="11" t="s">
        <v>33</v>
      </c>
      <c r="R3" s="12">
        <f>F4</f>
        <v>6</v>
      </c>
      <c r="S3" s="13"/>
      <c r="T3" s="11" t="s">
        <v>33</v>
      </c>
      <c r="U3" s="12">
        <f>F4</f>
        <v>6</v>
      </c>
      <c r="V3" s="13"/>
      <c r="W3" s="11" t="s">
        <v>33</v>
      </c>
      <c r="X3" s="12">
        <f>F4</f>
        <v>6</v>
      </c>
      <c r="Y3" s="13"/>
      <c r="Z3" s="11" t="s">
        <v>33</v>
      </c>
      <c r="AA3" s="12">
        <f>R4</f>
        <v>3.3</v>
      </c>
      <c r="AB3" s="13"/>
      <c r="AC3" s="11" t="s">
        <v>33</v>
      </c>
      <c r="AD3" s="12">
        <f>AA4</f>
        <v>1.8</v>
      </c>
      <c r="AE3" s="13"/>
      <c r="AF3" s="11" t="s">
        <v>33</v>
      </c>
      <c r="AG3" s="12">
        <f>X4</f>
        <v>3.3</v>
      </c>
      <c r="AH3" s="13"/>
      <c r="AI3" s="11" t="s">
        <v>33</v>
      </c>
      <c r="AJ3" s="12">
        <f>AD4</f>
        <v>1.5</v>
      </c>
    </row>
    <row r="4" spans="2:36" x14ac:dyDescent="0.25">
      <c r="B4" s="11" t="s">
        <v>34</v>
      </c>
      <c r="C4" s="12">
        <v>24</v>
      </c>
      <c r="D4" s="16"/>
      <c r="E4" s="11" t="s">
        <v>34</v>
      </c>
      <c r="F4" s="12">
        <v>6</v>
      </c>
      <c r="G4" s="16"/>
      <c r="H4" s="11" t="s">
        <v>34</v>
      </c>
      <c r="I4" s="12">
        <v>5</v>
      </c>
      <c r="J4" s="16"/>
      <c r="K4" s="11" t="s">
        <v>34</v>
      </c>
      <c r="L4" s="12">
        <v>5</v>
      </c>
      <c r="M4" s="16"/>
      <c r="N4" s="11" t="s">
        <v>34</v>
      </c>
      <c r="O4" s="12">
        <v>3.3</v>
      </c>
      <c r="P4" s="16"/>
      <c r="Q4" s="11" t="s">
        <v>34</v>
      </c>
      <c r="R4" s="12">
        <v>3.3</v>
      </c>
      <c r="S4" s="16"/>
      <c r="T4" s="11" t="s">
        <v>34</v>
      </c>
      <c r="U4" s="12">
        <v>3.3</v>
      </c>
      <c r="V4" s="16"/>
      <c r="W4" s="11" t="s">
        <v>34</v>
      </c>
      <c r="X4" s="12">
        <v>3.3</v>
      </c>
      <c r="Y4" s="16"/>
      <c r="Z4" s="11" t="s">
        <v>34</v>
      </c>
      <c r="AA4" s="12">
        <v>1.8</v>
      </c>
      <c r="AB4" s="16"/>
      <c r="AC4" s="11" t="s">
        <v>34</v>
      </c>
      <c r="AD4" s="12">
        <v>1.5</v>
      </c>
      <c r="AE4" s="16"/>
      <c r="AF4" s="11" t="s">
        <v>34</v>
      </c>
      <c r="AG4" s="12">
        <v>1.2</v>
      </c>
      <c r="AH4" s="16"/>
      <c r="AI4" s="11" t="s">
        <v>34</v>
      </c>
      <c r="AJ4" s="12">
        <v>0.75</v>
      </c>
    </row>
    <row r="5" spans="2:36" x14ac:dyDescent="0.25">
      <c r="B5" s="17" t="s">
        <v>76</v>
      </c>
      <c r="C5" s="18">
        <f>SUM(C6:C19)</f>
        <v>766.89928168268261</v>
      </c>
      <c r="E5" s="17" t="s">
        <v>76</v>
      </c>
      <c r="F5" s="18">
        <f>SUM(F6:F19)</f>
        <v>2280.9583289884281</v>
      </c>
      <c r="H5" s="17" t="s">
        <v>76</v>
      </c>
      <c r="I5" s="18">
        <f>SUM(I6:I19)</f>
        <v>605.14454545454555</v>
      </c>
      <c r="K5" s="17" t="s">
        <v>76</v>
      </c>
      <c r="L5" s="18">
        <f>SUM(L6:L19)</f>
        <v>34.900000000000006</v>
      </c>
      <c r="N5" s="17" t="s">
        <v>76</v>
      </c>
      <c r="O5" s="18">
        <f>SUM(O6:O19)</f>
        <v>506.79</v>
      </c>
      <c r="Q5" s="17" t="s">
        <v>76</v>
      </c>
      <c r="R5" s="18">
        <f>SUM(R6:R18)</f>
        <v>1188.2708021390376</v>
      </c>
      <c r="T5" s="17" t="s">
        <v>76</v>
      </c>
      <c r="U5" s="18">
        <f>SUM(U6:U19)</f>
        <v>386.66999999999996</v>
      </c>
      <c r="W5" s="17" t="s">
        <v>76</v>
      </c>
      <c r="X5" s="18">
        <f>SUM(X6:X18)</f>
        <v>1212.1212121212122</v>
      </c>
      <c r="Z5" s="17" t="s">
        <v>76</v>
      </c>
      <c r="AA5" s="18">
        <f>SUM(AA6:AA19)</f>
        <v>981.05</v>
      </c>
      <c r="AC5" s="17" t="s">
        <v>76</v>
      </c>
      <c r="AD5" s="18">
        <f>SUM(AD6:AD19)</f>
        <v>580.04999999999995</v>
      </c>
      <c r="AE5" s="13"/>
      <c r="AF5" s="17" t="s">
        <v>76</v>
      </c>
      <c r="AG5" s="18">
        <f>SUM(AG6:AG19)</f>
        <v>3000</v>
      </c>
      <c r="AH5" s="13"/>
      <c r="AI5" s="17" t="s">
        <v>76</v>
      </c>
      <c r="AJ5" s="18">
        <f>SUM(AJ6:AJ19)</f>
        <v>98.47</v>
      </c>
    </row>
    <row r="6" spans="2:36" x14ac:dyDescent="0.25">
      <c r="B6" s="19" t="s">
        <v>62</v>
      </c>
      <c r="C6" s="18">
        <v>95.83</v>
      </c>
      <c r="E6" s="19" t="s">
        <v>83</v>
      </c>
      <c r="F6" s="18">
        <f>I23/I3</f>
        <v>605.14454545454555</v>
      </c>
      <c r="H6" s="19" t="s">
        <v>64</v>
      </c>
      <c r="I6" s="18">
        <v>21.6</v>
      </c>
      <c r="K6" s="19" t="s">
        <v>64</v>
      </c>
      <c r="L6" s="18">
        <v>21.6</v>
      </c>
      <c r="N6" s="19" t="s">
        <v>48</v>
      </c>
      <c r="O6" s="18">
        <v>75.760000000000005</v>
      </c>
      <c r="Q6" s="19" t="s">
        <v>43</v>
      </c>
      <c r="R6" s="18">
        <v>13</v>
      </c>
      <c r="T6" s="19" t="s">
        <v>52</v>
      </c>
      <c r="U6" s="18">
        <v>163.63999999999999</v>
      </c>
      <c r="W6" s="19" t="s">
        <v>92</v>
      </c>
      <c r="X6" s="18">
        <f>AG23/AG3</f>
        <v>1212.1212121212122</v>
      </c>
      <c r="Z6" s="19" t="s">
        <v>66</v>
      </c>
      <c r="AA6" s="18">
        <v>58</v>
      </c>
      <c r="AC6" s="19" t="s">
        <v>46</v>
      </c>
      <c r="AD6" s="18">
        <v>300</v>
      </c>
      <c r="AE6" s="13"/>
      <c r="AF6" s="19" t="s">
        <v>91</v>
      </c>
      <c r="AG6" s="18">
        <v>3000</v>
      </c>
      <c r="AH6" s="13"/>
      <c r="AI6" s="19" t="s">
        <v>31</v>
      </c>
      <c r="AJ6" s="18">
        <v>98.47</v>
      </c>
    </row>
    <row r="7" spans="2:36" x14ac:dyDescent="0.25">
      <c r="B7" s="19" t="s">
        <v>63</v>
      </c>
      <c r="C7" s="18">
        <v>8</v>
      </c>
      <c r="E7" s="19" t="s">
        <v>27</v>
      </c>
      <c r="F7" s="18">
        <f>R23/R3</f>
        <v>702.74079696394699</v>
      </c>
      <c r="H7" s="19" t="s">
        <v>65</v>
      </c>
      <c r="I7" s="18">
        <v>13.3</v>
      </c>
      <c r="K7" s="19" t="s">
        <v>65</v>
      </c>
      <c r="L7" s="18">
        <v>13.3</v>
      </c>
      <c r="N7" s="19" t="s">
        <v>49</v>
      </c>
      <c r="O7" s="18">
        <v>23.03</v>
      </c>
      <c r="Q7" s="19" t="s">
        <v>44</v>
      </c>
      <c r="R7" s="18">
        <v>15</v>
      </c>
      <c r="T7" s="19" t="s">
        <v>53</v>
      </c>
      <c r="U7" s="18">
        <v>23.03</v>
      </c>
      <c r="W7" s="19"/>
      <c r="X7" s="18"/>
      <c r="Z7" s="19" t="s">
        <v>67</v>
      </c>
      <c r="AA7" s="18">
        <v>343</v>
      </c>
      <c r="AC7" s="19" t="s">
        <v>47</v>
      </c>
      <c r="AD7" s="18">
        <v>181.53</v>
      </c>
      <c r="AF7" s="19"/>
      <c r="AG7" s="18"/>
      <c r="AI7" s="19"/>
      <c r="AJ7" s="18"/>
    </row>
    <row r="8" spans="2:36" x14ac:dyDescent="0.25">
      <c r="B8" s="19" t="s">
        <v>82</v>
      </c>
      <c r="C8" s="18">
        <f>F23/F3</f>
        <v>663.06928168268257</v>
      </c>
      <c r="E8" s="19" t="s">
        <v>28</v>
      </c>
      <c r="F8" s="18">
        <f>U23/U3</f>
        <v>256.22710843373488</v>
      </c>
      <c r="H8" s="19" t="s">
        <v>26</v>
      </c>
      <c r="I8" s="18">
        <f>O23/O3</f>
        <v>506.79000000000008</v>
      </c>
      <c r="K8" s="19"/>
      <c r="L8" s="18"/>
      <c r="N8" s="19" t="s">
        <v>50</v>
      </c>
      <c r="O8" s="18">
        <v>56</v>
      </c>
      <c r="Q8" s="19" t="s">
        <v>45</v>
      </c>
      <c r="R8" s="18">
        <v>6.6</v>
      </c>
      <c r="T8" s="19" t="s">
        <v>54</v>
      </c>
      <c r="U8" s="18">
        <v>100</v>
      </c>
      <c r="W8" s="19"/>
      <c r="X8" s="18"/>
      <c r="Z8" s="19" t="s">
        <v>29</v>
      </c>
      <c r="AA8" s="18">
        <f>AD23/AD3</f>
        <v>580.04999999999995</v>
      </c>
      <c r="AC8" s="19" t="s">
        <v>32</v>
      </c>
      <c r="AD8" s="18">
        <v>0.05</v>
      </c>
      <c r="AE8" s="13"/>
      <c r="AF8" s="19"/>
      <c r="AG8" s="18"/>
      <c r="AH8" s="13"/>
      <c r="AI8" s="19"/>
      <c r="AJ8" s="18"/>
    </row>
    <row r="9" spans="2:36" x14ac:dyDescent="0.25">
      <c r="B9" s="19"/>
      <c r="C9" s="18" t="s">
        <v>72</v>
      </c>
      <c r="E9" s="19" t="s">
        <v>93</v>
      </c>
      <c r="F9" s="18">
        <f>X23/X3</f>
        <v>716.84587813620067</v>
      </c>
      <c r="H9" s="19" t="s">
        <v>25</v>
      </c>
      <c r="I9" s="18">
        <f>L23/L3</f>
        <v>63.45454545454546</v>
      </c>
      <c r="K9" s="19"/>
      <c r="L9" s="18"/>
      <c r="N9" s="19" t="s">
        <v>51</v>
      </c>
      <c r="O9" s="18">
        <v>318</v>
      </c>
      <c r="Q9" s="19" t="s">
        <v>55</v>
      </c>
      <c r="R9" s="18">
        <v>100</v>
      </c>
      <c r="T9" s="19" t="s">
        <v>56</v>
      </c>
      <c r="U9" s="18">
        <v>100</v>
      </c>
      <c r="W9" s="19"/>
      <c r="X9" s="18"/>
      <c r="Z9" s="19"/>
      <c r="AA9" s="18"/>
      <c r="AC9" s="19" t="s">
        <v>30</v>
      </c>
      <c r="AD9" s="18">
        <f>AJ23/AJ3</f>
        <v>98.469999999999985</v>
      </c>
      <c r="AF9" s="19"/>
      <c r="AG9" s="18"/>
      <c r="AI9" s="19"/>
      <c r="AJ9" s="18"/>
    </row>
    <row r="10" spans="2:36" x14ac:dyDescent="0.25">
      <c r="B10" s="19"/>
      <c r="C10" s="18"/>
      <c r="E10" s="19"/>
      <c r="F10" s="18"/>
      <c r="H10" s="19"/>
      <c r="I10" s="18"/>
      <c r="K10" s="19"/>
      <c r="L10" s="18"/>
      <c r="N10" s="19" t="s">
        <v>42</v>
      </c>
      <c r="O10" s="18">
        <v>34</v>
      </c>
      <c r="Q10" s="19" t="s">
        <v>57</v>
      </c>
      <c r="R10" s="18">
        <v>35</v>
      </c>
      <c r="T10" s="19"/>
      <c r="U10" s="18"/>
      <c r="W10" s="19"/>
      <c r="X10" s="18"/>
      <c r="Z10" s="19"/>
      <c r="AA10" s="18"/>
      <c r="AC10" s="19"/>
      <c r="AD10" s="18"/>
      <c r="AF10" s="19"/>
      <c r="AG10" s="18"/>
      <c r="AI10" s="19"/>
      <c r="AJ10" s="18"/>
    </row>
    <row r="11" spans="2:36" x14ac:dyDescent="0.25">
      <c r="B11" s="19"/>
      <c r="C11" s="18"/>
      <c r="E11" s="19"/>
      <c r="F11" s="18"/>
      <c r="H11" s="19"/>
      <c r="I11" s="20"/>
      <c r="K11" s="19"/>
      <c r="L11" s="18"/>
      <c r="N11" s="19"/>
      <c r="O11" s="18"/>
      <c r="Q11" s="19" t="s">
        <v>58</v>
      </c>
      <c r="R11" s="18">
        <v>100</v>
      </c>
      <c r="T11" s="19"/>
      <c r="U11" s="18"/>
      <c r="W11" s="19"/>
      <c r="X11" s="18"/>
      <c r="Z11" s="19"/>
      <c r="AA11" s="18"/>
      <c r="AC11" s="19"/>
      <c r="AD11" s="18"/>
      <c r="AF11" s="19"/>
      <c r="AG11" s="18"/>
      <c r="AI11" s="19"/>
      <c r="AJ11" s="18"/>
    </row>
    <row r="12" spans="2:36" x14ac:dyDescent="0.25">
      <c r="B12" s="19"/>
      <c r="C12" s="18"/>
      <c r="E12" s="19"/>
      <c r="F12" s="18"/>
      <c r="H12" s="19"/>
      <c r="I12" s="18"/>
      <c r="K12" s="19"/>
      <c r="L12" s="18"/>
      <c r="N12" s="19"/>
      <c r="O12" s="18"/>
      <c r="Q12" s="19" t="s">
        <v>59</v>
      </c>
      <c r="R12" s="18">
        <v>8</v>
      </c>
      <c r="T12" s="19"/>
      <c r="U12" s="18"/>
      <c r="W12" s="19"/>
      <c r="X12" s="18"/>
      <c r="Z12" s="19"/>
      <c r="AA12" s="18"/>
      <c r="AC12" s="19"/>
      <c r="AD12" s="18"/>
      <c r="AF12" s="19"/>
      <c r="AG12" s="18"/>
      <c r="AI12" s="19"/>
      <c r="AJ12" s="18"/>
    </row>
    <row r="13" spans="2:36" x14ac:dyDescent="0.25">
      <c r="B13" s="19"/>
      <c r="C13" s="18"/>
      <c r="E13" s="19"/>
      <c r="F13" s="18"/>
      <c r="H13" s="19"/>
      <c r="I13" s="18"/>
      <c r="K13" s="19"/>
      <c r="L13" s="18"/>
      <c r="N13" s="19"/>
      <c r="O13" s="18"/>
      <c r="Q13" s="19" t="s">
        <v>60</v>
      </c>
      <c r="R13" s="18">
        <v>25.76</v>
      </c>
      <c r="T13" s="19"/>
      <c r="U13" s="18"/>
      <c r="W13" s="19"/>
      <c r="X13" s="18"/>
      <c r="Z13" s="19"/>
      <c r="AA13" s="18"/>
      <c r="AC13" s="19"/>
      <c r="AD13" s="18"/>
      <c r="AF13" s="19"/>
      <c r="AG13" s="18"/>
      <c r="AI13" s="19"/>
      <c r="AJ13" s="18"/>
    </row>
    <row r="14" spans="2:36" x14ac:dyDescent="0.25">
      <c r="B14" s="19"/>
      <c r="C14" s="18"/>
      <c r="E14" s="19"/>
      <c r="F14" s="18"/>
      <c r="H14" s="19"/>
      <c r="I14" s="18"/>
      <c r="K14" s="19"/>
      <c r="L14" s="18"/>
      <c r="N14" s="19"/>
      <c r="O14" s="18"/>
      <c r="Q14" s="19" t="s">
        <v>61</v>
      </c>
      <c r="R14" s="18">
        <v>4</v>
      </c>
      <c r="T14" s="19"/>
      <c r="U14" s="18"/>
      <c r="W14" s="19"/>
      <c r="X14" s="18"/>
      <c r="Z14" s="19"/>
      <c r="AA14" s="18"/>
      <c r="AC14" s="19"/>
      <c r="AD14" s="18"/>
      <c r="AF14" s="19"/>
      <c r="AG14" s="18"/>
      <c r="AI14" s="19"/>
      <c r="AJ14" s="18"/>
    </row>
    <row r="15" spans="2:36" x14ac:dyDescent="0.25">
      <c r="B15" s="19"/>
      <c r="C15" s="18"/>
      <c r="E15" s="19"/>
      <c r="F15" s="18"/>
      <c r="H15" s="19"/>
      <c r="I15" s="18"/>
      <c r="K15" s="19"/>
      <c r="L15" s="18"/>
      <c r="N15" s="19"/>
      <c r="O15" s="18"/>
      <c r="Q15" s="19" t="s">
        <v>68</v>
      </c>
      <c r="R15" s="18">
        <v>0.7</v>
      </c>
      <c r="T15" s="17"/>
      <c r="U15" s="18"/>
      <c r="W15" s="19"/>
      <c r="X15" s="18"/>
      <c r="Z15" s="19"/>
      <c r="AA15" s="18"/>
      <c r="AC15" s="19"/>
      <c r="AD15" s="18"/>
      <c r="AF15" s="19"/>
      <c r="AG15" s="18"/>
      <c r="AI15" s="19"/>
      <c r="AJ15" s="18"/>
    </row>
    <row r="16" spans="2:36" x14ac:dyDescent="0.25">
      <c r="B16" s="19"/>
      <c r="C16" s="18"/>
      <c r="E16" s="19"/>
      <c r="F16" s="18"/>
      <c r="H16" s="19"/>
      <c r="I16" s="18"/>
      <c r="K16" s="19"/>
      <c r="L16" s="18"/>
      <c r="N16" s="19"/>
      <c r="O16" s="18"/>
      <c r="Q16" s="19" t="s">
        <v>69</v>
      </c>
      <c r="R16" s="18">
        <v>0.66</v>
      </c>
      <c r="T16" s="19"/>
      <c r="U16" s="18"/>
      <c r="W16" s="19"/>
      <c r="X16" s="18"/>
      <c r="Z16" s="19"/>
      <c r="AA16" s="18"/>
      <c r="AC16" s="19"/>
      <c r="AD16" s="18"/>
      <c r="AF16" s="19"/>
      <c r="AG16" s="18"/>
      <c r="AI16" s="19"/>
      <c r="AJ16" s="18"/>
    </row>
    <row r="17" spans="2:36" x14ac:dyDescent="0.25">
      <c r="B17" s="19"/>
      <c r="C17" s="18"/>
      <c r="E17" s="19"/>
      <c r="F17" s="18"/>
      <c r="H17" s="19"/>
      <c r="I17" s="18"/>
      <c r="K17" s="19"/>
      <c r="L17" s="18"/>
      <c r="N17" s="19"/>
      <c r="O17" s="18"/>
      <c r="Q17" s="19" t="s">
        <v>90</v>
      </c>
      <c r="R17" s="20">
        <v>250</v>
      </c>
      <c r="T17" s="19"/>
      <c r="U17" s="18"/>
      <c r="W17" s="19"/>
      <c r="X17" s="20"/>
      <c r="Z17" s="19"/>
      <c r="AA17" s="18"/>
      <c r="AC17" s="19"/>
      <c r="AD17" s="18"/>
      <c r="AF17" s="19"/>
      <c r="AG17" s="18"/>
      <c r="AI17" s="19"/>
      <c r="AJ17" s="18"/>
    </row>
    <row r="18" spans="2:36" x14ac:dyDescent="0.25">
      <c r="B18" s="19"/>
      <c r="C18" s="18"/>
      <c r="E18" s="19"/>
      <c r="F18" s="18"/>
      <c r="H18" s="19"/>
      <c r="I18" s="18"/>
      <c r="K18" s="19"/>
      <c r="L18" s="18"/>
      <c r="N18" s="19"/>
      <c r="O18" s="18"/>
      <c r="Q18" s="19" t="s">
        <v>39</v>
      </c>
      <c r="R18" s="18">
        <f>AA23/AA3</f>
        <v>629.5508021390375</v>
      </c>
      <c r="T18" s="19"/>
      <c r="U18" s="18"/>
      <c r="W18" s="19"/>
      <c r="X18" s="18"/>
      <c r="Z18" s="19"/>
      <c r="AA18" s="18"/>
      <c r="AC18" s="19"/>
      <c r="AD18" s="18"/>
      <c r="AF18" s="19"/>
      <c r="AG18" s="18"/>
      <c r="AI18" s="19"/>
      <c r="AJ18" s="18"/>
    </row>
    <row r="19" spans="2:36" x14ac:dyDescent="0.25">
      <c r="B19" s="19"/>
      <c r="C19" s="18"/>
      <c r="E19" s="19"/>
      <c r="F19" s="18"/>
      <c r="H19" s="19"/>
      <c r="I19" s="18"/>
      <c r="K19" s="19"/>
      <c r="L19" s="18"/>
      <c r="N19" s="19"/>
      <c r="O19" s="18"/>
      <c r="Q19" s="19"/>
      <c r="R19" s="18"/>
      <c r="T19" s="19"/>
      <c r="U19" s="18"/>
      <c r="W19" s="19"/>
      <c r="X19" s="18"/>
      <c r="Z19" s="19"/>
      <c r="AA19" s="18"/>
      <c r="AC19" s="19"/>
      <c r="AD19" s="18"/>
      <c r="AF19" s="19"/>
      <c r="AG19" s="18"/>
      <c r="AI19" s="19"/>
      <c r="AJ19" s="18"/>
    </row>
    <row r="20" spans="2:36" s="13" customFormat="1" x14ac:dyDescent="0.25">
      <c r="B20" s="21" t="s">
        <v>35</v>
      </c>
      <c r="C20" s="22">
        <f>C5*C4</f>
        <v>18405.582760384383</v>
      </c>
      <c r="E20" s="21" t="s">
        <v>35</v>
      </c>
      <c r="F20" s="22">
        <f>F5*F4</f>
        <v>13685.749973930568</v>
      </c>
      <c r="H20" s="21" t="s">
        <v>35</v>
      </c>
      <c r="I20" s="22">
        <f>I5*I4</f>
        <v>3025.7227272727278</v>
      </c>
      <c r="K20" s="21" t="s">
        <v>35</v>
      </c>
      <c r="L20" s="22">
        <f>L5*L4</f>
        <v>174.50000000000003</v>
      </c>
      <c r="N20" s="21" t="s">
        <v>35</v>
      </c>
      <c r="O20" s="22">
        <f>O5*O4</f>
        <v>1672.4069999999999</v>
      </c>
      <c r="Q20" s="21" t="s">
        <v>35</v>
      </c>
      <c r="R20" s="22">
        <f>R5*R4</f>
        <v>3921.2936470588238</v>
      </c>
      <c r="S20" s="9"/>
      <c r="T20" s="21" t="s">
        <v>35</v>
      </c>
      <c r="U20" s="22">
        <f>U5*U4</f>
        <v>1276.0109999999997</v>
      </c>
      <c r="W20" s="21" t="s">
        <v>35</v>
      </c>
      <c r="X20" s="22">
        <f>X5*X4</f>
        <v>4000</v>
      </c>
      <c r="Z20" s="21" t="s">
        <v>35</v>
      </c>
      <c r="AA20" s="22">
        <f>AA5*AA4</f>
        <v>1765.8899999999999</v>
      </c>
      <c r="AC20" s="21" t="s">
        <v>35</v>
      </c>
      <c r="AD20" s="22">
        <f>AD5*AD4</f>
        <v>870.07499999999993</v>
      </c>
      <c r="AF20" s="21" t="s">
        <v>35</v>
      </c>
      <c r="AG20" s="22">
        <f>AG5*AG4</f>
        <v>3600</v>
      </c>
      <c r="AI20" s="21" t="s">
        <v>35</v>
      </c>
      <c r="AJ20" s="22">
        <f>AJ5*AJ4</f>
        <v>73.852499999999992</v>
      </c>
    </row>
    <row r="21" spans="2:36" x14ac:dyDescent="0.25">
      <c r="B21" s="23" t="s">
        <v>38</v>
      </c>
      <c r="C21" s="22">
        <v>1</v>
      </c>
      <c r="E21" s="23" t="s">
        <v>38</v>
      </c>
      <c r="F21" s="22">
        <v>0.86</v>
      </c>
      <c r="H21" s="23" t="s">
        <v>38</v>
      </c>
      <c r="I21" s="22">
        <f>I4/I3</f>
        <v>0.83333333333333337</v>
      </c>
      <c r="K21" s="23" t="s">
        <v>38</v>
      </c>
      <c r="L21" s="22">
        <v>0.55000000000000004</v>
      </c>
      <c r="N21" s="23" t="s">
        <v>38</v>
      </c>
      <c r="O21" s="22">
        <f>O4/O3</f>
        <v>0.65999999999999992</v>
      </c>
      <c r="Q21" s="23" t="s">
        <v>38</v>
      </c>
      <c r="R21" s="22">
        <v>0.93</v>
      </c>
      <c r="S21" s="13"/>
      <c r="T21" s="23" t="s">
        <v>38</v>
      </c>
      <c r="U21" s="22">
        <v>0.83</v>
      </c>
      <c r="W21" s="23" t="s">
        <v>38</v>
      </c>
      <c r="X21" s="22">
        <v>0.93</v>
      </c>
      <c r="Z21" s="23" t="s">
        <v>38</v>
      </c>
      <c r="AA21" s="22">
        <v>0.85</v>
      </c>
      <c r="AC21" s="23" t="s">
        <v>38</v>
      </c>
      <c r="AD21" s="22">
        <f>AD4/AD3</f>
        <v>0.83333333333333326</v>
      </c>
      <c r="AF21" s="23" t="s">
        <v>38</v>
      </c>
      <c r="AG21" s="22">
        <v>0.9</v>
      </c>
      <c r="AI21" s="23" t="s">
        <v>38</v>
      </c>
      <c r="AJ21" s="22">
        <f>AJ4/AJ3</f>
        <v>0.5</v>
      </c>
    </row>
    <row r="22" spans="2:36" x14ac:dyDescent="0.25">
      <c r="B22" s="23" t="s">
        <v>36</v>
      </c>
      <c r="C22" s="22">
        <f>C20/C21-C20</f>
        <v>0</v>
      </c>
      <c r="E22" s="23" t="s">
        <v>36</v>
      </c>
      <c r="F22" s="22">
        <f>F20/F21-F20</f>
        <v>2227.9127864538132</v>
      </c>
      <c r="H22" s="23" t="s">
        <v>36</v>
      </c>
      <c r="I22" s="22">
        <f>I20/I21-I20</f>
        <v>605.14454545454555</v>
      </c>
      <c r="K22" s="23" t="s">
        <v>36</v>
      </c>
      <c r="L22" s="22">
        <f>L20/L21-L20</f>
        <v>142.77272727272728</v>
      </c>
      <c r="N22" s="23" t="s">
        <v>36</v>
      </c>
      <c r="O22" s="22">
        <f>O20/O21-O20</f>
        <v>861.54300000000035</v>
      </c>
      <c r="Q22" s="23" t="s">
        <v>36</v>
      </c>
      <c r="R22" s="22">
        <f>R20/R21-R20</f>
        <v>295.15113472485791</v>
      </c>
      <c r="T22" s="23" t="s">
        <v>36</v>
      </c>
      <c r="U22" s="22">
        <f>U20/U21-U20</f>
        <v>261.35165060240956</v>
      </c>
      <c r="W22" s="23" t="s">
        <v>36</v>
      </c>
      <c r="X22" s="22">
        <f>X20/X21-X20</f>
        <v>301.07526881720423</v>
      </c>
      <c r="Z22" s="23" t="s">
        <v>36</v>
      </c>
      <c r="AA22" s="22">
        <f>AA20/AA21-AA20</f>
        <v>311.62764705882364</v>
      </c>
      <c r="AC22" s="23" t="s">
        <v>36</v>
      </c>
      <c r="AD22" s="22">
        <f>AD20/AD21-AD20</f>
        <v>174.01499999999999</v>
      </c>
      <c r="AF22" s="23" t="s">
        <v>36</v>
      </c>
      <c r="AG22" s="22">
        <f>AG20/AG21-AG20</f>
        <v>400</v>
      </c>
      <c r="AI22" s="23" t="s">
        <v>36</v>
      </c>
      <c r="AJ22" s="22">
        <f>AJ20/AJ21-AJ20</f>
        <v>73.852499999999992</v>
      </c>
    </row>
    <row r="23" spans="2:36" x14ac:dyDescent="0.25">
      <c r="B23" s="24" t="s">
        <v>37</v>
      </c>
      <c r="C23" s="25">
        <f>C22+C20</f>
        <v>18405.582760384383</v>
      </c>
      <c r="E23" s="24" t="s">
        <v>37</v>
      </c>
      <c r="F23" s="25">
        <f>F22+F20</f>
        <v>15913.662760384381</v>
      </c>
      <c r="H23" s="24" t="s">
        <v>37</v>
      </c>
      <c r="I23" s="25">
        <f>I22+I20</f>
        <v>3630.8672727272733</v>
      </c>
      <c r="K23" s="24" t="s">
        <v>37</v>
      </c>
      <c r="L23" s="25">
        <f>L22+L20</f>
        <v>317.27272727272731</v>
      </c>
      <c r="N23" s="24" t="s">
        <v>37</v>
      </c>
      <c r="O23" s="25">
        <f>O22+O20</f>
        <v>2533.9500000000003</v>
      </c>
      <c r="Q23" s="24" t="s">
        <v>37</v>
      </c>
      <c r="R23" s="25">
        <f>R22+R20</f>
        <v>4216.4447817836817</v>
      </c>
      <c r="T23" s="24" t="s">
        <v>37</v>
      </c>
      <c r="U23" s="25">
        <f>U22+U20</f>
        <v>1537.3626506024093</v>
      </c>
      <c r="W23" s="24" t="s">
        <v>37</v>
      </c>
      <c r="X23" s="25">
        <f>X22+X20</f>
        <v>4301.0752688172042</v>
      </c>
      <c r="Z23" s="24" t="s">
        <v>37</v>
      </c>
      <c r="AA23" s="25">
        <f>AA22+AA20</f>
        <v>2077.5176470588235</v>
      </c>
      <c r="AC23" s="24" t="s">
        <v>37</v>
      </c>
      <c r="AD23" s="25">
        <f>AD22+AD20</f>
        <v>1044.0899999999999</v>
      </c>
      <c r="AF23" s="24" t="s">
        <v>37</v>
      </c>
      <c r="AG23" s="25">
        <f>AG22+AG20</f>
        <v>4000</v>
      </c>
      <c r="AI23" s="24" t="s">
        <v>37</v>
      </c>
      <c r="AJ23" s="25">
        <f>AJ22+AJ20</f>
        <v>147.70499999999998</v>
      </c>
    </row>
    <row r="25" spans="2:36" x14ac:dyDescent="0.25">
      <c r="AF25"/>
    </row>
    <row r="26" spans="2:36" x14ac:dyDescent="0.25">
      <c r="B26" s="28" t="s">
        <v>75</v>
      </c>
      <c r="C26" s="29">
        <v>24</v>
      </c>
    </row>
    <row r="27" spans="2:36" x14ac:dyDescent="0.25">
      <c r="B27" s="30" t="s">
        <v>74</v>
      </c>
      <c r="C27" s="31">
        <v>0.52</v>
      </c>
      <c r="F27"/>
    </row>
    <row r="28" spans="2:36" x14ac:dyDescent="0.25">
      <c r="B28" s="30" t="s">
        <v>73</v>
      </c>
      <c r="C28" s="31">
        <f>C23/1000</f>
        <v>18.405582760384384</v>
      </c>
    </row>
    <row r="29" spans="2:36" x14ac:dyDescent="0.25">
      <c r="B29" s="30" t="s">
        <v>81</v>
      </c>
      <c r="C29" s="31">
        <f>(C22+F22+I22+L22+O22+R22+U22+AA22+AD22+AG22+AJ22+X22)/1000</f>
        <v>5.6544462603843826</v>
      </c>
    </row>
    <row r="30" spans="2:36" x14ac:dyDescent="0.25">
      <c r="B30" s="26" t="s">
        <v>38</v>
      </c>
      <c r="C30" s="27">
        <f>1-C29/C28</f>
        <v>0.69278634998969768</v>
      </c>
      <c r="N30"/>
    </row>
    <row r="31" spans="2:36" x14ac:dyDescent="0.25">
      <c r="T31"/>
    </row>
    <row r="32" spans="2:36" x14ac:dyDescent="0.25">
      <c r="B32" s="32" t="s">
        <v>95</v>
      </c>
      <c r="C32" s="33">
        <f>(U9*U4+R17*R4+R9*R4+AG6*AG4+AD6*AD4)/1000</f>
        <v>5.5350000000000001</v>
      </c>
    </row>
    <row r="34" spans="4:18" x14ac:dyDescent="0.25">
      <c r="D34"/>
    </row>
    <row r="40" spans="4:18" x14ac:dyDescent="0.25">
      <c r="R40"/>
    </row>
    <row r="42" spans="4:18" x14ac:dyDescent="0.25">
      <c r="R42"/>
    </row>
    <row r="44" spans="4:18" x14ac:dyDescent="0.25">
      <c r="P44"/>
    </row>
  </sheetData>
  <mergeCells count="24">
    <mergeCell ref="Q2:R2"/>
    <mergeCell ref="B1:C1"/>
    <mergeCell ref="E1:F1"/>
    <mergeCell ref="H1:I1"/>
    <mergeCell ref="K1:L1"/>
    <mergeCell ref="N1:O1"/>
    <mergeCell ref="Q1:R1"/>
    <mergeCell ref="B2:C2"/>
    <mergeCell ref="E2:F2"/>
    <mergeCell ref="H2:I2"/>
    <mergeCell ref="K2:L2"/>
    <mergeCell ref="N2:O2"/>
    <mergeCell ref="T2:U2"/>
    <mergeCell ref="Z2:AA2"/>
    <mergeCell ref="AC2:AD2"/>
    <mergeCell ref="AI2:AJ2"/>
    <mergeCell ref="AF1:AG1"/>
    <mergeCell ref="AF2:AG2"/>
    <mergeCell ref="W1:X1"/>
    <mergeCell ref="W2:X2"/>
    <mergeCell ref="T1:U1"/>
    <mergeCell ref="Z1:AA1"/>
    <mergeCell ref="AC1:AD1"/>
    <mergeCell ref="AI1:AJ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2D1F0-0534-43F8-B171-75F652504CFE}">
  <sheetPr>
    <pageSetUpPr fitToPage="1"/>
  </sheetPr>
  <dimension ref="B1:AM44"/>
  <sheetViews>
    <sheetView topLeftCell="G1" zoomScale="55" zoomScaleNormal="55" workbookViewId="0">
      <selection activeCell="W37" sqref="W37"/>
    </sheetView>
  </sheetViews>
  <sheetFormatPr defaultColWidth="9.140625" defaultRowHeight="15.75" x14ac:dyDescent="0.25"/>
  <cols>
    <col min="1" max="1" width="10.7109375" style="9" customWidth="1"/>
    <col min="2" max="3" width="16.7109375" style="9" customWidth="1"/>
    <col min="4" max="4" width="10.7109375" style="9" customWidth="1"/>
    <col min="5" max="6" width="16.7109375" style="9" customWidth="1"/>
    <col min="7" max="7" width="10.7109375" style="9" customWidth="1"/>
    <col min="8" max="9" width="16.7109375" style="9" customWidth="1"/>
    <col min="10" max="10" width="10.7109375" style="9" customWidth="1"/>
    <col min="11" max="12" width="16.7109375" style="9" customWidth="1"/>
    <col min="13" max="13" width="10.7109375" style="9" customWidth="1"/>
    <col min="14" max="15" width="16.7109375" style="9" customWidth="1"/>
    <col min="16" max="16" width="10.7109375" style="9" customWidth="1"/>
    <col min="17" max="18" width="16.7109375" style="9" customWidth="1"/>
    <col min="19" max="19" width="10.7109375" style="9" customWidth="1"/>
    <col min="20" max="21" width="16.7109375" style="9" customWidth="1"/>
    <col min="22" max="22" width="10.7109375" style="9" customWidth="1"/>
    <col min="23" max="24" width="16.7109375" style="9" customWidth="1"/>
    <col min="25" max="25" width="10.7109375" style="9" customWidth="1"/>
    <col min="26" max="27" width="16.7109375" style="9" customWidth="1"/>
    <col min="28" max="28" width="10.7109375" style="9" customWidth="1"/>
    <col min="29" max="30" width="16.7109375" style="9" customWidth="1"/>
    <col min="31" max="31" width="10.7109375" style="9" customWidth="1"/>
    <col min="32" max="33" width="16.7109375" style="9" customWidth="1"/>
    <col min="34" max="34" width="10.7109375" style="9" customWidth="1"/>
    <col min="35" max="36" width="16.7109375" style="9" customWidth="1"/>
    <col min="37" max="37" width="10.7109375" style="9" customWidth="1"/>
    <col min="38" max="40" width="16.7109375" style="9" customWidth="1"/>
    <col min="41" max="16384" width="9.140625" style="9"/>
  </cols>
  <sheetData>
    <row r="1" spans="2:39" x14ac:dyDescent="0.25">
      <c r="B1" s="39" t="s">
        <v>40</v>
      </c>
      <c r="C1" s="40"/>
      <c r="E1" s="39" t="s">
        <v>149</v>
      </c>
      <c r="F1" s="40"/>
      <c r="H1" s="39" t="s">
        <v>151</v>
      </c>
      <c r="I1" s="40"/>
      <c r="K1" s="39" t="s">
        <v>148</v>
      </c>
      <c r="L1" s="40"/>
      <c r="N1" s="39" t="s">
        <v>156</v>
      </c>
      <c r="O1" s="40"/>
      <c r="Q1" s="39" t="s">
        <v>152</v>
      </c>
      <c r="R1" s="40"/>
      <c r="T1" s="39" t="s">
        <v>150</v>
      </c>
      <c r="U1" s="40"/>
      <c r="W1" s="39" t="s">
        <v>158</v>
      </c>
      <c r="X1" s="40"/>
      <c r="Z1" s="39" t="s">
        <v>157</v>
      </c>
      <c r="AA1" s="40"/>
      <c r="AC1" s="39" t="s">
        <v>153</v>
      </c>
      <c r="AD1" s="40"/>
      <c r="AF1" s="39" t="s">
        <v>154</v>
      </c>
      <c r="AG1" s="40"/>
      <c r="AI1" s="39" t="s">
        <v>159</v>
      </c>
      <c r="AJ1" s="40"/>
      <c r="AL1" s="39" t="s">
        <v>155</v>
      </c>
      <c r="AM1" s="40"/>
    </row>
    <row r="2" spans="2:39" x14ac:dyDescent="0.25">
      <c r="B2" s="37" t="s">
        <v>23</v>
      </c>
      <c r="C2" s="38"/>
      <c r="D2" s="10"/>
      <c r="E2" s="37" t="s">
        <v>82</v>
      </c>
      <c r="F2" s="38"/>
      <c r="G2" s="10"/>
      <c r="H2" s="37" t="s">
        <v>96</v>
      </c>
      <c r="I2" s="38"/>
      <c r="J2" s="10"/>
      <c r="K2" s="37" t="s">
        <v>83</v>
      </c>
      <c r="L2" s="38"/>
      <c r="M2" s="10"/>
      <c r="N2" s="37" t="s">
        <v>25</v>
      </c>
      <c r="O2" s="38"/>
      <c r="P2" s="10"/>
      <c r="Q2" s="37" t="s">
        <v>26</v>
      </c>
      <c r="R2" s="38"/>
      <c r="S2" s="10"/>
      <c r="T2" s="37" t="s">
        <v>27</v>
      </c>
      <c r="U2" s="38"/>
      <c r="V2" s="10"/>
      <c r="W2" s="37" t="s">
        <v>28</v>
      </c>
      <c r="X2" s="38"/>
      <c r="Y2" s="10"/>
      <c r="Z2" s="37" t="s">
        <v>93</v>
      </c>
      <c r="AA2" s="38"/>
      <c r="AB2" s="10"/>
      <c r="AC2" s="37" t="s">
        <v>39</v>
      </c>
      <c r="AD2" s="38"/>
      <c r="AE2" s="10"/>
      <c r="AF2" s="37" t="s">
        <v>29</v>
      </c>
      <c r="AG2" s="38"/>
      <c r="AH2" s="10"/>
      <c r="AI2" s="37" t="s">
        <v>92</v>
      </c>
      <c r="AJ2" s="38"/>
      <c r="AK2" s="10"/>
      <c r="AL2" s="37" t="s">
        <v>30</v>
      </c>
      <c r="AM2" s="38"/>
    </row>
    <row r="3" spans="2:39" x14ac:dyDescent="0.25">
      <c r="B3" s="11" t="s">
        <v>33</v>
      </c>
      <c r="C3" s="12">
        <v>24</v>
      </c>
      <c r="D3" s="13"/>
      <c r="E3" s="11" t="s">
        <v>33</v>
      </c>
      <c r="F3" s="12">
        <f>C4</f>
        <v>24</v>
      </c>
      <c r="G3" s="13"/>
      <c r="H3" s="11" t="s">
        <v>33</v>
      </c>
      <c r="I3" s="12">
        <f>F4</f>
        <v>6</v>
      </c>
      <c r="J3" s="13"/>
      <c r="K3" s="11" t="s">
        <v>33</v>
      </c>
      <c r="L3" s="12">
        <f>F4</f>
        <v>6</v>
      </c>
      <c r="M3" s="13"/>
      <c r="N3" s="11" t="s">
        <v>33</v>
      </c>
      <c r="O3" s="12">
        <f>I4</f>
        <v>6</v>
      </c>
      <c r="P3" s="13"/>
      <c r="Q3" s="11" t="s">
        <v>33</v>
      </c>
      <c r="R3" s="12">
        <f>L4</f>
        <v>5</v>
      </c>
      <c r="S3" s="13"/>
      <c r="T3" s="11" t="s">
        <v>33</v>
      </c>
      <c r="U3" s="12">
        <f>F4</f>
        <v>6</v>
      </c>
      <c r="V3" s="13"/>
      <c r="W3" s="11" t="s">
        <v>33</v>
      </c>
      <c r="X3" s="12">
        <f>F4</f>
        <v>6</v>
      </c>
      <c r="Y3" s="13"/>
      <c r="Z3" s="11" t="s">
        <v>33</v>
      </c>
      <c r="AA3" s="12">
        <f>F4</f>
        <v>6</v>
      </c>
      <c r="AB3" s="13"/>
      <c r="AC3" s="11" t="s">
        <v>33</v>
      </c>
      <c r="AD3" s="12">
        <f>U4</f>
        <v>3.3</v>
      </c>
      <c r="AE3" s="13"/>
      <c r="AF3" s="11" t="s">
        <v>33</v>
      </c>
      <c r="AG3" s="12">
        <f>AD4</f>
        <v>1.8</v>
      </c>
      <c r="AH3" s="13"/>
      <c r="AI3" s="11" t="s">
        <v>33</v>
      </c>
      <c r="AJ3" s="12">
        <f>AA4</f>
        <v>3.3</v>
      </c>
      <c r="AK3" s="13"/>
      <c r="AL3" s="11" t="s">
        <v>33</v>
      </c>
      <c r="AM3" s="12">
        <f>AG4</f>
        <v>1.5</v>
      </c>
    </row>
    <row r="4" spans="2:39" x14ac:dyDescent="0.25">
      <c r="B4" s="11" t="s">
        <v>34</v>
      </c>
      <c r="C4" s="12">
        <v>24</v>
      </c>
      <c r="D4" s="16"/>
      <c r="E4" s="11" t="s">
        <v>34</v>
      </c>
      <c r="F4" s="12">
        <v>6</v>
      </c>
      <c r="G4" s="16"/>
      <c r="H4" s="11" t="s">
        <v>34</v>
      </c>
      <c r="I4" s="12">
        <v>6</v>
      </c>
      <c r="J4" s="16"/>
      <c r="K4" s="11" t="s">
        <v>34</v>
      </c>
      <c r="L4" s="12">
        <v>5</v>
      </c>
      <c r="M4" s="16"/>
      <c r="N4" s="11" t="s">
        <v>34</v>
      </c>
      <c r="O4" s="12">
        <v>5</v>
      </c>
      <c r="P4" s="16"/>
      <c r="Q4" s="11" t="s">
        <v>34</v>
      </c>
      <c r="R4" s="12">
        <v>3.3</v>
      </c>
      <c r="S4" s="16"/>
      <c r="T4" s="11" t="s">
        <v>34</v>
      </c>
      <c r="U4" s="12">
        <v>3.3</v>
      </c>
      <c r="V4" s="16"/>
      <c r="W4" s="11" t="s">
        <v>34</v>
      </c>
      <c r="X4" s="12">
        <v>3.3</v>
      </c>
      <c r="Y4" s="16"/>
      <c r="Z4" s="11" t="s">
        <v>34</v>
      </c>
      <c r="AA4" s="12">
        <v>3.3</v>
      </c>
      <c r="AB4" s="16"/>
      <c r="AC4" s="11" t="s">
        <v>34</v>
      </c>
      <c r="AD4" s="12">
        <v>1.8</v>
      </c>
      <c r="AE4" s="16"/>
      <c r="AF4" s="11" t="s">
        <v>34</v>
      </c>
      <c r="AG4" s="12">
        <v>1.5</v>
      </c>
      <c r="AH4" s="16"/>
      <c r="AI4" s="11" t="s">
        <v>34</v>
      </c>
      <c r="AJ4" s="12">
        <v>1.2</v>
      </c>
      <c r="AK4" s="16"/>
      <c r="AL4" s="11" t="s">
        <v>34</v>
      </c>
      <c r="AM4" s="12">
        <v>0.75</v>
      </c>
    </row>
    <row r="5" spans="2:39" x14ac:dyDescent="0.25">
      <c r="B5" s="17" t="s">
        <v>76</v>
      </c>
      <c r="C5" s="18">
        <f>SUM(C6:C19)</f>
        <v>2978.8031928877563</v>
      </c>
      <c r="E5" s="17" t="s">
        <v>76</v>
      </c>
      <c r="F5" s="18">
        <f>SUM(F7:F19)</f>
        <v>2217.5037835338826</v>
      </c>
      <c r="H5" s="17" t="s">
        <v>76</v>
      </c>
      <c r="I5" s="18">
        <f>SUM(I6:I19)</f>
        <v>34.900000000000006</v>
      </c>
      <c r="K5" s="17" t="s">
        <v>76</v>
      </c>
      <c r="L5" s="18">
        <f>SUM(L6:L19)</f>
        <v>541.69000000000005</v>
      </c>
      <c r="N5" s="17" t="s">
        <v>76</v>
      </c>
      <c r="O5" s="18">
        <f>SUM(O6:O19)</f>
        <v>34.900000000000006</v>
      </c>
      <c r="Q5" s="17" t="s">
        <v>76</v>
      </c>
      <c r="R5" s="18">
        <f>SUM(R6:R19)</f>
        <v>506.79</v>
      </c>
      <c r="T5" s="17" t="s">
        <v>76</v>
      </c>
      <c r="U5" s="18">
        <f>SUM(U6:U18)</f>
        <v>1188.2708021390376</v>
      </c>
      <c r="W5" s="17" t="s">
        <v>76</v>
      </c>
      <c r="X5" s="18">
        <f>SUM(X6:X19)</f>
        <v>386.66999999999996</v>
      </c>
      <c r="Z5" s="17" t="s">
        <v>76</v>
      </c>
      <c r="AA5" s="18">
        <f>SUM(AA6:AA18)</f>
        <v>1212.1212121212122</v>
      </c>
      <c r="AC5" s="17" t="s">
        <v>76</v>
      </c>
      <c r="AD5" s="18">
        <f>SUM(AD6:AD19)</f>
        <v>981.05</v>
      </c>
      <c r="AF5" s="17" t="s">
        <v>76</v>
      </c>
      <c r="AG5" s="18">
        <f>SUM(AG6:AG19)</f>
        <v>580.04999999999995</v>
      </c>
      <c r="AH5" s="13"/>
      <c r="AI5" s="17" t="s">
        <v>76</v>
      </c>
      <c r="AJ5" s="18">
        <f>SUM(AJ6:AJ19)</f>
        <v>3000</v>
      </c>
      <c r="AK5" s="13"/>
      <c r="AL5" s="17" t="s">
        <v>76</v>
      </c>
      <c r="AM5" s="18">
        <f>SUM(AM6:AM19)</f>
        <v>98.47</v>
      </c>
    </row>
    <row r="6" spans="2:39" x14ac:dyDescent="0.25">
      <c r="B6" s="19" t="s">
        <v>144</v>
      </c>
      <c r="C6" s="18">
        <v>261.18</v>
      </c>
      <c r="E6" s="19" t="s">
        <v>96</v>
      </c>
      <c r="F6" s="18">
        <f>I23/I3</f>
        <v>41.058823529411775</v>
      </c>
      <c r="H6" s="19" t="s">
        <v>25</v>
      </c>
      <c r="I6" s="18">
        <f>O23/O3</f>
        <v>34.900000000000006</v>
      </c>
      <c r="K6" s="19" t="s">
        <v>64</v>
      </c>
      <c r="L6" s="18">
        <v>21.6</v>
      </c>
      <c r="N6" s="19" t="s">
        <v>64</v>
      </c>
      <c r="O6" s="18">
        <v>21.6</v>
      </c>
      <c r="Q6" s="19" t="s">
        <v>48</v>
      </c>
      <c r="R6" s="18">
        <v>75.760000000000005</v>
      </c>
      <c r="T6" s="19" t="s">
        <v>43</v>
      </c>
      <c r="U6" s="18">
        <v>13</v>
      </c>
      <c r="W6" s="19" t="s">
        <v>52</v>
      </c>
      <c r="X6" s="18">
        <v>163.63999999999999</v>
      </c>
      <c r="Z6" s="19" t="s">
        <v>92</v>
      </c>
      <c r="AA6" s="18">
        <f>AJ23/AJ3</f>
        <v>1212.1212121212122</v>
      </c>
      <c r="AC6" s="19" t="s">
        <v>66</v>
      </c>
      <c r="AD6" s="18">
        <v>58</v>
      </c>
      <c r="AF6" s="19" t="s">
        <v>46</v>
      </c>
      <c r="AG6" s="18">
        <v>300</v>
      </c>
      <c r="AH6" s="13"/>
      <c r="AI6" s="19" t="s">
        <v>91</v>
      </c>
      <c r="AJ6" s="18">
        <v>3000</v>
      </c>
      <c r="AK6" s="13"/>
      <c r="AL6" s="19" t="s">
        <v>31</v>
      </c>
      <c r="AM6" s="18">
        <v>98.47</v>
      </c>
    </row>
    <row r="7" spans="2:39" x14ac:dyDescent="0.25">
      <c r="B7" s="19" t="s">
        <v>63</v>
      </c>
      <c r="C7" s="18">
        <v>2073</v>
      </c>
      <c r="E7" s="19" t="s">
        <v>83</v>
      </c>
      <c r="F7" s="18">
        <f>L23/L3</f>
        <v>541.69000000000005</v>
      </c>
      <c r="H7" s="19"/>
      <c r="I7" s="18"/>
      <c r="K7" s="19" t="s">
        <v>65</v>
      </c>
      <c r="L7" s="18">
        <v>13.3</v>
      </c>
      <c r="N7" s="19" t="s">
        <v>65</v>
      </c>
      <c r="O7" s="18">
        <v>13.3</v>
      </c>
      <c r="Q7" s="19" t="s">
        <v>49</v>
      </c>
      <c r="R7" s="18">
        <v>23.03</v>
      </c>
      <c r="T7" s="19" t="s">
        <v>44</v>
      </c>
      <c r="U7" s="18">
        <v>15</v>
      </c>
      <c r="W7" s="19" t="s">
        <v>53</v>
      </c>
      <c r="X7" s="18">
        <v>23.03</v>
      </c>
      <c r="Z7" s="19"/>
      <c r="AA7" s="18"/>
      <c r="AC7" s="19" t="s">
        <v>67</v>
      </c>
      <c r="AD7" s="18">
        <v>343</v>
      </c>
      <c r="AF7" s="19" t="s">
        <v>47</v>
      </c>
      <c r="AG7" s="18">
        <v>181.53</v>
      </c>
      <c r="AI7" s="19"/>
      <c r="AJ7" s="18"/>
      <c r="AL7" s="19"/>
      <c r="AM7" s="18"/>
    </row>
    <row r="8" spans="2:39" x14ac:dyDescent="0.25">
      <c r="B8" s="19" t="s">
        <v>82</v>
      </c>
      <c r="C8" s="18">
        <f>F23/F3</f>
        <v>644.62319288775655</v>
      </c>
      <c r="E8" s="19" t="s">
        <v>27</v>
      </c>
      <c r="F8" s="18">
        <f>U23/U3</f>
        <v>702.74079696394699</v>
      </c>
      <c r="H8" s="19"/>
      <c r="I8" s="18"/>
      <c r="K8" s="19" t="s">
        <v>26</v>
      </c>
      <c r="L8" s="18">
        <f>R23/R3</f>
        <v>506.79000000000008</v>
      </c>
      <c r="N8" s="19"/>
      <c r="O8" s="18"/>
      <c r="Q8" s="19" t="s">
        <v>50</v>
      </c>
      <c r="R8" s="18">
        <v>56</v>
      </c>
      <c r="T8" s="19" t="s">
        <v>45</v>
      </c>
      <c r="U8" s="18">
        <v>6.6</v>
      </c>
      <c r="W8" s="19" t="s">
        <v>54</v>
      </c>
      <c r="X8" s="18">
        <v>100</v>
      </c>
      <c r="Z8" s="19"/>
      <c r="AA8" s="18"/>
      <c r="AC8" s="19" t="s">
        <v>29</v>
      </c>
      <c r="AD8" s="18">
        <f>AG23/AG3</f>
        <v>580.04999999999995</v>
      </c>
      <c r="AF8" s="19" t="s">
        <v>32</v>
      </c>
      <c r="AG8" s="18">
        <v>0.05</v>
      </c>
      <c r="AH8" s="13"/>
      <c r="AI8" s="19"/>
      <c r="AJ8" s="18"/>
      <c r="AK8" s="13"/>
      <c r="AL8" s="19"/>
      <c r="AM8" s="18"/>
    </row>
    <row r="9" spans="2:39" x14ac:dyDescent="0.25">
      <c r="B9" s="19"/>
      <c r="C9" s="18"/>
      <c r="E9" s="19" t="s">
        <v>28</v>
      </c>
      <c r="F9" s="18">
        <f>X23/X3</f>
        <v>256.22710843373488</v>
      </c>
      <c r="H9" s="19"/>
      <c r="I9" s="18"/>
      <c r="K9" s="19"/>
      <c r="L9" s="18"/>
      <c r="N9" s="19"/>
      <c r="O9" s="18"/>
      <c r="Q9" s="19" t="s">
        <v>51</v>
      </c>
      <c r="R9" s="18">
        <v>318</v>
      </c>
      <c r="T9" s="19" t="s">
        <v>55</v>
      </c>
      <c r="U9" s="18">
        <v>100</v>
      </c>
      <c r="W9" s="19" t="s">
        <v>56</v>
      </c>
      <c r="X9" s="18">
        <v>100</v>
      </c>
      <c r="Z9" s="19"/>
      <c r="AA9" s="18"/>
      <c r="AC9" s="19"/>
      <c r="AD9" s="18"/>
      <c r="AF9" s="19" t="s">
        <v>30</v>
      </c>
      <c r="AG9" s="18">
        <f>AM23/AM3</f>
        <v>98.469999999999985</v>
      </c>
      <c r="AI9" s="19"/>
      <c r="AJ9" s="18"/>
      <c r="AL9" s="19"/>
      <c r="AM9" s="18"/>
    </row>
    <row r="10" spans="2:39" x14ac:dyDescent="0.25">
      <c r="B10" s="19"/>
      <c r="C10" s="18"/>
      <c r="E10" s="19" t="s">
        <v>93</v>
      </c>
      <c r="F10" s="18">
        <f>AA23/AA3</f>
        <v>716.84587813620067</v>
      </c>
      <c r="H10" s="19"/>
      <c r="I10" s="18"/>
      <c r="K10" s="19"/>
      <c r="L10" s="18"/>
      <c r="N10" s="19"/>
      <c r="O10" s="18"/>
      <c r="Q10" s="19" t="s">
        <v>42</v>
      </c>
      <c r="R10" s="18">
        <v>34</v>
      </c>
      <c r="T10" s="19" t="s">
        <v>57</v>
      </c>
      <c r="U10" s="18">
        <v>35</v>
      </c>
      <c r="W10" s="19"/>
      <c r="X10" s="18"/>
      <c r="Z10" s="19"/>
      <c r="AA10" s="18"/>
      <c r="AC10" s="19"/>
      <c r="AD10" s="18"/>
      <c r="AF10" s="19"/>
      <c r="AG10" s="18"/>
      <c r="AI10" s="19"/>
      <c r="AJ10" s="18"/>
      <c r="AL10" s="19"/>
      <c r="AM10" s="18"/>
    </row>
    <row r="11" spans="2:39" x14ac:dyDescent="0.25">
      <c r="B11" s="19"/>
      <c r="C11" s="18"/>
      <c r="E11" s="19"/>
      <c r="F11" s="18"/>
      <c r="H11" s="19"/>
      <c r="I11" s="18"/>
      <c r="K11" s="19"/>
      <c r="L11" s="20"/>
      <c r="N11" s="19"/>
      <c r="O11" s="18"/>
      <c r="Q11" s="19"/>
      <c r="R11" s="18"/>
      <c r="T11" s="19" t="s">
        <v>58</v>
      </c>
      <c r="U11" s="18">
        <v>100</v>
      </c>
      <c r="W11" s="19"/>
      <c r="X11" s="18"/>
      <c r="Z11" s="19"/>
      <c r="AA11" s="18"/>
      <c r="AC11" s="19"/>
      <c r="AD11" s="18"/>
      <c r="AF11" s="19"/>
      <c r="AG11" s="18"/>
      <c r="AI11" s="19"/>
      <c r="AJ11" s="18"/>
      <c r="AL11" s="19"/>
      <c r="AM11" s="18"/>
    </row>
    <row r="12" spans="2:39" x14ac:dyDescent="0.25">
      <c r="B12" s="19"/>
      <c r="C12" s="18"/>
      <c r="E12" s="19"/>
      <c r="F12" s="18"/>
      <c r="H12" s="19"/>
      <c r="I12" s="18"/>
      <c r="K12" s="19"/>
      <c r="L12" s="18"/>
      <c r="N12" s="19"/>
      <c r="O12" s="18"/>
      <c r="Q12" s="19"/>
      <c r="R12" s="18"/>
      <c r="T12" s="19" t="s">
        <v>59</v>
      </c>
      <c r="U12" s="18">
        <v>8</v>
      </c>
      <c r="W12" s="19"/>
      <c r="X12" s="18"/>
      <c r="Z12" s="19"/>
      <c r="AA12" s="18"/>
      <c r="AC12" s="19"/>
      <c r="AD12" s="18"/>
      <c r="AF12" s="19"/>
      <c r="AG12" s="18"/>
      <c r="AI12" s="19"/>
      <c r="AJ12" s="18"/>
      <c r="AL12" s="19"/>
      <c r="AM12" s="18"/>
    </row>
    <row r="13" spans="2:39" x14ac:dyDescent="0.25">
      <c r="B13" s="19"/>
      <c r="C13" s="18"/>
      <c r="E13" s="19"/>
      <c r="F13" s="18"/>
      <c r="H13" s="19"/>
      <c r="I13" s="18"/>
      <c r="K13" s="19"/>
      <c r="L13" s="18"/>
      <c r="N13" s="19"/>
      <c r="O13" s="18"/>
      <c r="Q13" s="19"/>
      <c r="R13" s="18"/>
      <c r="T13" s="19" t="s">
        <v>60</v>
      </c>
      <c r="U13" s="18">
        <v>25.76</v>
      </c>
      <c r="W13" s="19"/>
      <c r="X13" s="18"/>
      <c r="Z13" s="19"/>
      <c r="AA13" s="18"/>
      <c r="AC13" s="19"/>
      <c r="AD13" s="18"/>
      <c r="AF13" s="19"/>
      <c r="AG13" s="18"/>
      <c r="AI13" s="19"/>
      <c r="AJ13" s="18"/>
      <c r="AL13" s="19"/>
      <c r="AM13" s="18"/>
    </row>
    <row r="14" spans="2:39" x14ac:dyDescent="0.25">
      <c r="B14" s="19"/>
      <c r="C14" s="18"/>
      <c r="E14" s="19"/>
      <c r="F14" s="18"/>
      <c r="H14" s="19"/>
      <c r="I14" s="18"/>
      <c r="K14" s="19"/>
      <c r="L14" s="18"/>
      <c r="N14" s="19"/>
      <c r="O14" s="18"/>
      <c r="Q14" s="19"/>
      <c r="R14" s="18"/>
      <c r="T14" s="19" t="s">
        <v>61</v>
      </c>
      <c r="U14" s="18">
        <v>4</v>
      </c>
      <c r="W14" s="19"/>
      <c r="X14" s="18"/>
      <c r="Z14" s="19"/>
      <c r="AA14" s="18"/>
      <c r="AC14" s="19"/>
      <c r="AD14" s="18"/>
      <c r="AF14" s="19"/>
      <c r="AG14" s="18"/>
      <c r="AI14" s="19"/>
      <c r="AJ14" s="18"/>
      <c r="AL14" s="19"/>
      <c r="AM14" s="18"/>
    </row>
    <row r="15" spans="2:39" x14ac:dyDescent="0.25">
      <c r="B15" s="19"/>
      <c r="C15" s="18"/>
      <c r="E15" s="19"/>
      <c r="F15" s="18"/>
      <c r="H15" s="19"/>
      <c r="I15" s="18"/>
      <c r="K15" s="19"/>
      <c r="L15" s="18"/>
      <c r="N15" s="19"/>
      <c r="O15" s="18"/>
      <c r="Q15" s="19"/>
      <c r="R15" s="18"/>
      <c r="T15" s="19" t="s">
        <v>68</v>
      </c>
      <c r="U15" s="18">
        <v>0.7</v>
      </c>
      <c r="W15" s="17"/>
      <c r="X15" s="18"/>
      <c r="Z15" s="19"/>
      <c r="AA15" s="18"/>
      <c r="AC15" s="19"/>
      <c r="AD15" s="18"/>
      <c r="AF15" s="19"/>
      <c r="AG15" s="18"/>
      <c r="AI15" s="19"/>
      <c r="AJ15" s="18"/>
      <c r="AL15" s="19"/>
      <c r="AM15" s="18"/>
    </row>
    <row r="16" spans="2:39" x14ac:dyDescent="0.25">
      <c r="B16" s="19"/>
      <c r="C16" s="18"/>
      <c r="E16" s="19"/>
      <c r="F16" s="18"/>
      <c r="H16" s="19"/>
      <c r="I16" s="18"/>
      <c r="K16" s="19"/>
      <c r="L16" s="18"/>
      <c r="N16" s="19"/>
      <c r="O16" s="18"/>
      <c r="Q16" s="19"/>
      <c r="R16" s="18"/>
      <c r="T16" s="19" t="s">
        <v>69</v>
      </c>
      <c r="U16" s="18">
        <v>0.66</v>
      </c>
      <c r="W16" s="19"/>
      <c r="X16" s="18"/>
      <c r="Z16" s="19"/>
      <c r="AA16" s="18"/>
      <c r="AC16" s="19"/>
      <c r="AD16" s="18"/>
      <c r="AF16" s="19"/>
      <c r="AG16" s="18"/>
      <c r="AI16" s="19"/>
      <c r="AJ16" s="18"/>
      <c r="AL16" s="19"/>
      <c r="AM16" s="18"/>
    </row>
    <row r="17" spans="2:39" x14ac:dyDescent="0.25">
      <c r="B17" s="19"/>
      <c r="C17" s="18"/>
      <c r="E17" s="19"/>
      <c r="F17" s="20"/>
      <c r="H17" s="19"/>
      <c r="I17" s="18"/>
      <c r="K17" s="19"/>
      <c r="L17" s="18"/>
      <c r="N17" s="19"/>
      <c r="O17" s="18"/>
      <c r="Q17" s="19"/>
      <c r="R17" s="18"/>
      <c r="T17" s="19" t="s">
        <v>90</v>
      </c>
      <c r="U17" s="20">
        <v>250</v>
      </c>
      <c r="W17" s="19"/>
      <c r="X17" s="18"/>
      <c r="Z17" s="19"/>
      <c r="AA17" s="20"/>
      <c r="AC17" s="19"/>
      <c r="AD17" s="18"/>
      <c r="AF17" s="19"/>
      <c r="AG17" s="18"/>
      <c r="AI17" s="19"/>
      <c r="AJ17" s="18"/>
      <c r="AL17" s="19"/>
      <c r="AM17" s="18"/>
    </row>
    <row r="18" spans="2:39" x14ac:dyDescent="0.25">
      <c r="B18" s="19"/>
      <c r="C18" s="18"/>
      <c r="E18" s="19"/>
      <c r="F18" s="18"/>
      <c r="H18" s="19"/>
      <c r="I18" s="18"/>
      <c r="K18" s="19"/>
      <c r="L18" s="18"/>
      <c r="N18" s="19"/>
      <c r="O18" s="18"/>
      <c r="Q18" s="19"/>
      <c r="R18" s="18"/>
      <c r="T18" s="19" t="s">
        <v>39</v>
      </c>
      <c r="U18" s="18">
        <f>AD23/AD3</f>
        <v>629.5508021390375</v>
      </c>
      <c r="W18" s="19"/>
      <c r="X18" s="18"/>
      <c r="Z18" s="19"/>
      <c r="AA18" s="18"/>
      <c r="AC18" s="19"/>
      <c r="AD18" s="18"/>
      <c r="AF18" s="19"/>
      <c r="AG18" s="18"/>
      <c r="AI18" s="19"/>
      <c r="AJ18" s="18"/>
      <c r="AL18" s="19"/>
      <c r="AM18" s="18"/>
    </row>
    <row r="19" spans="2:39" x14ac:dyDescent="0.25">
      <c r="B19" s="19"/>
      <c r="C19" s="18"/>
      <c r="E19" s="19"/>
      <c r="F19" s="18"/>
      <c r="H19" s="19"/>
      <c r="I19" s="18"/>
      <c r="K19" s="19"/>
      <c r="L19" s="18"/>
      <c r="N19" s="19"/>
      <c r="O19" s="18"/>
      <c r="Q19" s="19"/>
      <c r="R19" s="18"/>
      <c r="T19" s="19"/>
      <c r="U19" s="18"/>
      <c r="W19" s="19"/>
      <c r="X19" s="18"/>
      <c r="Z19" s="19"/>
      <c r="AA19" s="18"/>
      <c r="AC19" s="19"/>
      <c r="AD19" s="18"/>
      <c r="AF19" s="19"/>
      <c r="AG19" s="18"/>
      <c r="AI19" s="19"/>
      <c r="AJ19" s="18"/>
      <c r="AL19" s="19"/>
      <c r="AM19" s="18"/>
    </row>
    <row r="20" spans="2:39" s="13" customFormat="1" x14ac:dyDescent="0.25">
      <c r="B20" s="21" t="s">
        <v>35</v>
      </c>
      <c r="C20" s="22">
        <f>C5*C4</f>
        <v>71491.276629306143</v>
      </c>
      <c r="E20" s="21" t="s">
        <v>35</v>
      </c>
      <c r="F20" s="22">
        <f>F5*F4</f>
        <v>13305.022701203296</v>
      </c>
      <c r="H20" s="21" t="s">
        <v>35</v>
      </c>
      <c r="I20" s="22">
        <f>I5*I4</f>
        <v>209.40000000000003</v>
      </c>
      <c r="K20" s="21" t="s">
        <v>35</v>
      </c>
      <c r="L20" s="22">
        <f>L5*L4</f>
        <v>2708.4500000000003</v>
      </c>
      <c r="N20" s="21" t="s">
        <v>35</v>
      </c>
      <c r="O20" s="22">
        <f>O5*O4</f>
        <v>174.50000000000003</v>
      </c>
      <c r="Q20" s="21" t="s">
        <v>35</v>
      </c>
      <c r="R20" s="22">
        <f>R5*R4</f>
        <v>1672.4069999999999</v>
      </c>
      <c r="T20" s="21" t="s">
        <v>35</v>
      </c>
      <c r="U20" s="22">
        <f>U5*U4</f>
        <v>3921.2936470588238</v>
      </c>
      <c r="V20" s="9"/>
      <c r="W20" s="21" t="s">
        <v>35</v>
      </c>
      <c r="X20" s="22">
        <f>X5*X4</f>
        <v>1276.0109999999997</v>
      </c>
      <c r="Z20" s="21" t="s">
        <v>35</v>
      </c>
      <c r="AA20" s="22">
        <f>AA5*AA4</f>
        <v>4000</v>
      </c>
      <c r="AC20" s="21" t="s">
        <v>35</v>
      </c>
      <c r="AD20" s="22">
        <f>AD5*AD4</f>
        <v>1765.8899999999999</v>
      </c>
      <c r="AF20" s="21" t="s">
        <v>35</v>
      </c>
      <c r="AG20" s="22">
        <f>AG5*AG4</f>
        <v>870.07499999999993</v>
      </c>
      <c r="AI20" s="21" t="s">
        <v>35</v>
      </c>
      <c r="AJ20" s="22">
        <f>AJ5*AJ4</f>
        <v>3600</v>
      </c>
      <c r="AL20" s="21" t="s">
        <v>35</v>
      </c>
      <c r="AM20" s="22">
        <f>AM5*AM4</f>
        <v>73.852499999999992</v>
      </c>
    </row>
    <row r="21" spans="2:39" x14ac:dyDescent="0.25">
      <c r="B21" s="23" t="s">
        <v>38</v>
      </c>
      <c r="C21" s="22">
        <v>1</v>
      </c>
      <c r="E21" s="23" t="s">
        <v>38</v>
      </c>
      <c r="F21" s="22">
        <v>0.86</v>
      </c>
      <c r="H21" s="23" t="s">
        <v>38</v>
      </c>
      <c r="I21" s="22">
        <v>0.85</v>
      </c>
      <c r="K21" s="23" t="s">
        <v>38</v>
      </c>
      <c r="L21" s="22">
        <f>L4/L3</f>
        <v>0.83333333333333337</v>
      </c>
      <c r="N21" s="23" t="s">
        <v>38</v>
      </c>
      <c r="O21" s="22">
        <f>O4/O3</f>
        <v>0.83333333333333337</v>
      </c>
      <c r="Q21" s="23" t="s">
        <v>38</v>
      </c>
      <c r="R21" s="22">
        <f>R4/R3</f>
        <v>0.65999999999999992</v>
      </c>
      <c r="T21" s="23" t="s">
        <v>38</v>
      </c>
      <c r="U21" s="22">
        <v>0.93</v>
      </c>
      <c r="V21" s="13"/>
      <c r="W21" s="23" t="s">
        <v>38</v>
      </c>
      <c r="X21" s="22">
        <v>0.83</v>
      </c>
      <c r="Z21" s="23" t="s">
        <v>38</v>
      </c>
      <c r="AA21" s="22">
        <v>0.93</v>
      </c>
      <c r="AC21" s="23" t="s">
        <v>38</v>
      </c>
      <c r="AD21" s="22">
        <v>0.85</v>
      </c>
      <c r="AF21" s="23" t="s">
        <v>38</v>
      </c>
      <c r="AG21" s="22">
        <f>AG4/AG3</f>
        <v>0.83333333333333326</v>
      </c>
      <c r="AI21" s="23" t="s">
        <v>38</v>
      </c>
      <c r="AJ21" s="22">
        <v>0.9</v>
      </c>
      <c r="AL21" s="23" t="s">
        <v>38</v>
      </c>
      <c r="AM21" s="22">
        <f>AM4/AM3</f>
        <v>0.5</v>
      </c>
    </row>
    <row r="22" spans="2:39" x14ac:dyDescent="0.25">
      <c r="B22" s="23" t="s">
        <v>36</v>
      </c>
      <c r="C22" s="22">
        <f>C20/C21-C20</f>
        <v>0</v>
      </c>
      <c r="E22" s="23" t="s">
        <v>36</v>
      </c>
      <c r="F22" s="22">
        <f>F20/F21-F20</f>
        <v>2165.9339281028624</v>
      </c>
      <c r="H22" s="23" t="s">
        <v>36</v>
      </c>
      <c r="I22" s="22">
        <f>I20/I21-I20</f>
        <v>36.952941176470603</v>
      </c>
      <c r="K22" s="23" t="s">
        <v>36</v>
      </c>
      <c r="L22" s="22">
        <f>L20/L21-L20</f>
        <v>541.69000000000005</v>
      </c>
      <c r="N22" s="23" t="s">
        <v>36</v>
      </c>
      <c r="O22" s="22">
        <f>O20/O21-O20</f>
        <v>34.900000000000006</v>
      </c>
      <c r="Q22" s="23" t="s">
        <v>36</v>
      </c>
      <c r="R22" s="22">
        <f>R20/R21-R20</f>
        <v>861.54300000000035</v>
      </c>
      <c r="T22" s="23" t="s">
        <v>36</v>
      </c>
      <c r="U22" s="22">
        <f>U20/U21-U20</f>
        <v>295.15113472485791</v>
      </c>
      <c r="W22" s="23" t="s">
        <v>36</v>
      </c>
      <c r="X22" s="22">
        <f>X20/X21-X20</f>
        <v>261.35165060240956</v>
      </c>
      <c r="Z22" s="23" t="s">
        <v>36</v>
      </c>
      <c r="AA22" s="22">
        <f>AA20/AA21-AA20</f>
        <v>301.07526881720423</v>
      </c>
      <c r="AC22" s="23" t="s">
        <v>36</v>
      </c>
      <c r="AD22" s="22">
        <f>AD20/AD21-AD20</f>
        <v>311.62764705882364</v>
      </c>
      <c r="AF22" s="23" t="s">
        <v>36</v>
      </c>
      <c r="AG22" s="22">
        <f>AG20/AG21-AG20</f>
        <v>174.01499999999999</v>
      </c>
      <c r="AI22" s="23" t="s">
        <v>36</v>
      </c>
      <c r="AJ22" s="22">
        <f>AJ20/AJ21-AJ20</f>
        <v>400</v>
      </c>
      <c r="AL22" s="23" t="s">
        <v>36</v>
      </c>
      <c r="AM22" s="22">
        <f>AM20/AM21-AM20</f>
        <v>73.852499999999992</v>
      </c>
    </row>
    <row r="23" spans="2:39" x14ac:dyDescent="0.25">
      <c r="B23" s="24" t="s">
        <v>37</v>
      </c>
      <c r="C23" s="25">
        <f>C22+C20</f>
        <v>71491.276629306143</v>
      </c>
      <c r="E23" s="24" t="s">
        <v>37</v>
      </c>
      <c r="F23" s="25">
        <f>F22+F20</f>
        <v>15470.956629306158</v>
      </c>
      <c r="H23" s="24" t="s">
        <v>37</v>
      </c>
      <c r="I23" s="25">
        <f>I22+I20</f>
        <v>246.35294117647064</v>
      </c>
      <c r="K23" s="24" t="s">
        <v>37</v>
      </c>
      <c r="L23" s="25">
        <f>L22+L20</f>
        <v>3250.1400000000003</v>
      </c>
      <c r="N23" s="24" t="s">
        <v>37</v>
      </c>
      <c r="O23" s="25">
        <f>O22+O20</f>
        <v>209.40000000000003</v>
      </c>
      <c r="Q23" s="24" t="s">
        <v>37</v>
      </c>
      <c r="R23" s="25">
        <f>R22+R20</f>
        <v>2533.9500000000003</v>
      </c>
      <c r="T23" s="24" t="s">
        <v>37</v>
      </c>
      <c r="U23" s="25">
        <f>U22+U20</f>
        <v>4216.4447817836817</v>
      </c>
      <c r="W23" s="24" t="s">
        <v>37</v>
      </c>
      <c r="X23" s="25">
        <f>X22+X20</f>
        <v>1537.3626506024093</v>
      </c>
      <c r="Z23" s="24" t="s">
        <v>37</v>
      </c>
      <c r="AA23" s="25">
        <f>AA22+AA20</f>
        <v>4301.0752688172042</v>
      </c>
      <c r="AC23" s="24" t="s">
        <v>37</v>
      </c>
      <c r="AD23" s="25">
        <f>AD22+AD20</f>
        <v>2077.5176470588235</v>
      </c>
      <c r="AF23" s="24" t="s">
        <v>37</v>
      </c>
      <c r="AG23" s="25">
        <f>AG22+AG20</f>
        <v>1044.0899999999999</v>
      </c>
      <c r="AI23" s="24" t="s">
        <v>37</v>
      </c>
      <c r="AJ23" s="25">
        <f>AJ22+AJ20</f>
        <v>4000</v>
      </c>
      <c r="AL23" s="24" t="s">
        <v>37</v>
      </c>
      <c r="AM23" s="25">
        <f>AM22+AM20</f>
        <v>147.70499999999998</v>
      </c>
    </row>
    <row r="25" spans="2:39" x14ac:dyDescent="0.25">
      <c r="AI25"/>
    </row>
    <row r="26" spans="2:39" x14ac:dyDescent="0.25">
      <c r="B26" s="28" t="s">
        <v>75</v>
      </c>
      <c r="C26" s="29">
        <v>24</v>
      </c>
    </row>
    <row r="27" spans="2:39" x14ac:dyDescent="0.25">
      <c r="B27" s="30" t="s">
        <v>74</v>
      </c>
      <c r="C27" s="31">
        <f>C5/1000</f>
        <v>2.9788031928877561</v>
      </c>
      <c r="F27"/>
    </row>
    <row r="28" spans="2:39" x14ac:dyDescent="0.25">
      <c r="B28" s="30" t="s">
        <v>73</v>
      </c>
      <c r="C28" s="31">
        <f>C23/1000</f>
        <v>71.491276629306142</v>
      </c>
    </row>
    <row r="29" spans="2:39" x14ac:dyDescent="0.25">
      <c r="B29" s="30" t="s">
        <v>81</v>
      </c>
      <c r="C29" s="31">
        <f>(C22+F22+L22+O22+R22+U22+X22+AD22+AG22+AJ22+AM22+AA22+I22)/1000</f>
        <v>5.4580930704826294</v>
      </c>
    </row>
    <row r="30" spans="2:39" x14ac:dyDescent="0.25">
      <c r="B30" s="30" t="s">
        <v>38</v>
      </c>
      <c r="C30" s="31">
        <f>1-C29/C28</f>
        <v>0.92365371933720353</v>
      </c>
      <c r="N30"/>
      <c r="Q30"/>
    </row>
    <row r="31" spans="2:39" x14ac:dyDescent="0.25">
      <c r="B31" s="30" t="s">
        <v>147</v>
      </c>
      <c r="C31" s="31">
        <f>C8/1000</f>
        <v>0.64462319288775649</v>
      </c>
      <c r="W31"/>
    </row>
    <row r="32" spans="2:39" x14ac:dyDescent="0.25">
      <c r="B32" s="30" t="s">
        <v>145</v>
      </c>
      <c r="C32" s="31">
        <f>C31*C26</f>
        <v>15.470956629306155</v>
      </c>
    </row>
    <row r="33" spans="2:21" x14ac:dyDescent="0.25">
      <c r="B33" s="26" t="s">
        <v>146</v>
      </c>
      <c r="C33" s="27">
        <f>1-C29/C32</f>
        <v>0.64720390592114185</v>
      </c>
    </row>
    <row r="34" spans="2:21" x14ac:dyDescent="0.25">
      <c r="D34"/>
    </row>
    <row r="36" spans="2:21" x14ac:dyDescent="0.25">
      <c r="B36" s="32" t="s">
        <v>95</v>
      </c>
      <c r="C36" s="33">
        <f>(X9*X4+U17*U4+U9*U4+AJ6*AJ4+AG6*AG4)/1000</f>
        <v>5.5350000000000001</v>
      </c>
    </row>
    <row r="40" spans="2:21" x14ac:dyDescent="0.25">
      <c r="U40"/>
    </row>
    <row r="42" spans="2:21" x14ac:dyDescent="0.25">
      <c r="U42"/>
    </row>
    <row r="44" spans="2:21" x14ac:dyDescent="0.25">
      <c r="S44"/>
    </row>
  </sheetData>
  <mergeCells count="26">
    <mergeCell ref="AL2:AM2"/>
    <mergeCell ref="B2:C2"/>
    <mergeCell ref="E2:F2"/>
    <mergeCell ref="K2:L2"/>
    <mergeCell ref="N2:O2"/>
    <mergeCell ref="Q2:R2"/>
    <mergeCell ref="T2:U2"/>
    <mergeCell ref="H2:I2"/>
    <mergeCell ref="W2:X2"/>
    <mergeCell ref="Z2:AA2"/>
    <mergeCell ref="AC2:AD2"/>
    <mergeCell ref="AF2:AG2"/>
    <mergeCell ref="AI2:AJ2"/>
    <mergeCell ref="AL1:AM1"/>
    <mergeCell ref="B1:C1"/>
    <mergeCell ref="E1:F1"/>
    <mergeCell ref="K1:L1"/>
    <mergeCell ref="N1:O1"/>
    <mergeCell ref="Q1:R1"/>
    <mergeCell ref="T1:U1"/>
    <mergeCell ref="H1:I1"/>
    <mergeCell ref="W1:X1"/>
    <mergeCell ref="Z1:AA1"/>
    <mergeCell ref="AC1:AD1"/>
    <mergeCell ref="AF1:AG1"/>
    <mergeCell ref="AI1:AJ1"/>
  </mergeCells>
  <pageMargins left="0.25" right="0.25" top="0.75" bottom="0.75" header="0.3" footer="0.3"/>
  <pageSetup paperSize="3" scale="36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E86DF-20C2-423E-88E8-B059337150C7}">
  <sheetPr>
    <pageSetUpPr fitToPage="1"/>
  </sheetPr>
  <dimension ref="B1:AJ47"/>
  <sheetViews>
    <sheetView topLeftCell="I1" zoomScale="85" zoomScaleNormal="85" workbookViewId="0">
      <selection activeCell="X5" sqref="X5"/>
    </sheetView>
  </sheetViews>
  <sheetFormatPr defaultColWidth="9.140625" defaultRowHeight="15.75" x14ac:dyDescent="0.25"/>
  <cols>
    <col min="1" max="1" width="10.7109375" style="9" customWidth="1"/>
    <col min="2" max="3" width="16.7109375" style="9" customWidth="1"/>
    <col min="4" max="4" width="10.7109375" style="9" customWidth="1"/>
    <col min="5" max="6" width="16.7109375" style="9" customWidth="1"/>
    <col min="7" max="7" width="10.7109375" style="9" customWidth="1"/>
    <col min="8" max="9" width="16.7109375" style="9" customWidth="1"/>
    <col min="10" max="10" width="10.7109375" style="9" customWidth="1"/>
    <col min="11" max="12" width="16.7109375" style="9" customWidth="1"/>
    <col min="13" max="13" width="10.7109375" style="9" customWidth="1"/>
    <col min="14" max="15" width="16.7109375" style="9" customWidth="1"/>
    <col min="16" max="16" width="10.7109375" style="9" customWidth="1"/>
    <col min="17" max="18" width="16.7109375" style="9" customWidth="1"/>
    <col min="19" max="19" width="10.7109375" style="9" customWidth="1"/>
    <col min="20" max="21" width="16.7109375" style="9" customWidth="1"/>
    <col min="22" max="22" width="10.7109375" style="9" customWidth="1"/>
    <col min="23" max="24" width="16.7109375" style="9" customWidth="1"/>
    <col min="25" max="25" width="10.7109375" style="9" customWidth="1"/>
    <col min="26" max="27" width="16.7109375" style="9" customWidth="1"/>
    <col min="28" max="28" width="10.7109375" style="9" customWidth="1"/>
    <col min="29" max="30" width="16.7109375" style="9" customWidth="1"/>
    <col min="31" max="31" width="10.7109375" style="9" customWidth="1"/>
    <col min="32" max="33" width="16.7109375" style="9" customWidth="1"/>
    <col min="34" max="34" width="10.7109375" style="9" customWidth="1"/>
    <col min="35" max="37" width="16.7109375" style="9" customWidth="1"/>
    <col min="38" max="16384" width="9.140625" style="9"/>
  </cols>
  <sheetData>
    <row r="1" spans="2:36" x14ac:dyDescent="0.25">
      <c r="B1" s="39" t="s">
        <v>40</v>
      </c>
      <c r="C1" s="40"/>
      <c r="E1" s="39" t="s">
        <v>149</v>
      </c>
      <c r="F1" s="40"/>
      <c r="H1" s="39" t="s">
        <v>151</v>
      </c>
      <c r="I1" s="40"/>
      <c r="K1" s="39" t="s">
        <v>148</v>
      </c>
      <c r="L1" s="40"/>
      <c r="N1" s="39" t="s">
        <v>156</v>
      </c>
      <c r="O1" s="40"/>
      <c r="Q1" s="39" t="s">
        <v>152</v>
      </c>
      <c r="R1" s="40"/>
      <c r="T1" s="39" t="s">
        <v>150</v>
      </c>
      <c r="U1" s="40"/>
      <c r="W1" s="39" t="s">
        <v>157</v>
      </c>
      <c r="X1" s="40"/>
      <c r="Z1" s="39" t="s">
        <v>153</v>
      </c>
      <c r="AA1" s="40"/>
      <c r="AC1" s="39" t="s">
        <v>154</v>
      </c>
      <c r="AD1" s="40"/>
      <c r="AF1" s="39" t="s">
        <v>159</v>
      </c>
      <c r="AG1" s="40"/>
      <c r="AI1" s="39" t="s">
        <v>155</v>
      </c>
      <c r="AJ1" s="40"/>
    </row>
    <row r="2" spans="2:36" x14ac:dyDescent="0.25">
      <c r="B2" s="37" t="s">
        <v>23</v>
      </c>
      <c r="C2" s="38"/>
      <c r="D2" s="10"/>
      <c r="E2" s="37" t="s">
        <v>82</v>
      </c>
      <c r="F2" s="38"/>
      <c r="G2" s="10"/>
      <c r="H2" s="37" t="s">
        <v>96</v>
      </c>
      <c r="I2" s="38"/>
      <c r="J2" s="10"/>
      <c r="K2" s="37" t="s">
        <v>83</v>
      </c>
      <c r="L2" s="38"/>
      <c r="M2" s="10"/>
      <c r="N2" s="37" t="s">
        <v>25</v>
      </c>
      <c r="O2" s="38"/>
      <c r="P2" s="10"/>
      <c r="Q2" s="37" t="s">
        <v>26</v>
      </c>
      <c r="R2" s="38"/>
      <c r="S2" s="10"/>
      <c r="T2" s="37" t="s">
        <v>27</v>
      </c>
      <c r="U2" s="38"/>
      <c r="V2" s="10"/>
      <c r="W2" s="37" t="s">
        <v>93</v>
      </c>
      <c r="X2" s="38"/>
      <c r="Y2" s="10"/>
      <c r="Z2" s="37" t="s">
        <v>39</v>
      </c>
      <c r="AA2" s="38"/>
      <c r="AB2" s="10"/>
      <c r="AC2" s="37" t="s">
        <v>29</v>
      </c>
      <c r="AD2" s="38"/>
      <c r="AE2" s="10"/>
      <c r="AF2" s="37" t="s">
        <v>92</v>
      </c>
      <c r="AG2" s="38"/>
      <c r="AH2" s="10"/>
      <c r="AI2" s="37" t="s">
        <v>30</v>
      </c>
      <c r="AJ2" s="38"/>
    </row>
    <row r="3" spans="2:36" x14ac:dyDescent="0.25">
      <c r="B3" s="11" t="s">
        <v>33</v>
      </c>
      <c r="C3" s="12">
        <v>24</v>
      </c>
      <c r="D3" s="13"/>
      <c r="E3" s="11" t="s">
        <v>33</v>
      </c>
      <c r="F3" s="12">
        <f>C4</f>
        <v>24</v>
      </c>
      <c r="G3" s="13"/>
      <c r="H3" s="11" t="s">
        <v>33</v>
      </c>
      <c r="I3" s="12">
        <f>F4</f>
        <v>6</v>
      </c>
      <c r="J3" s="13"/>
      <c r="K3" s="11" t="s">
        <v>33</v>
      </c>
      <c r="L3" s="12">
        <f>F4</f>
        <v>6</v>
      </c>
      <c r="M3" s="13"/>
      <c r="N3" s="11" t="s">
        <v>33</v>
      </c>
      <c r="O3" s="12">
        <f>I4</f>
        <v>6</v>
      </c>
      <c r="P3" s="13"/>
      <c r="Q3" s="11" t="s">
        <v>33</v>
      </c>
      <c r="R3" s="12">
        <f>L4</f>
        <v>5</v>
      </c>
      <c r="S3" s="13"/>
      <c r="T3" s="11" t="s">
        <v>33</v>
      </c>
      <c r="U3" s="12">
        <f>F4</f>
        <v>6</v>
      </c>
      <c r="V3" s="13"/>
      <c r="W3" s="11" t="s">
        <v>33</v>
      </c>
      <c r="X3" s="12">
        <f>F4</f>
        <v>6</v>
      </c>
      <c r="Y3" s="13"/>
      <c r="Z3" s="11" t="s">
        <v>33</v>
      </c>
      <c r="AA3" s="12">
        <f>U4</f>
        <v>3.3</v>
      </c>
      <c r="AB3" s="13"/>
      <c r="AC3" s="11" t="s">
        <v>33</v>
      </c>
      <c r="AD3" s="12">
        <f>AA4</f>
        <v>1.8</v>
      </c>
      <c r="AE3" s="13"/>
      <c r="AF3" s="11" t="s">
        <v>33</v>
      </c>
      <c r="AG3" s="12">
        <f>X4</f>
        <v>3.3</v>
      </c>
      <c r="AH3" s="13"/>
      <c r="AI3" s="11" t="s">
        <v>33</v>
      </c>
      <c r="AJ3" s="12">
        <f>AD4</f>
        <v>1.5</v>
      </c>
    </row>
    <row r="4" spans="2:36" x14ac:dyDescent="0.25">
      <c r="B4" s="11" t="s">
        <v>34</v>
      </c>
      <c r="C4" s="12">
        <v>24</v>
      </c>
      <c r="D4" s="16"/>
      <c r="E4" s="11" t="s">
        <v>34</v>
      </c>
      <c r="F4" s="12">
        <v>6</v>
      </c>
      <c r="G4" s="16"/>
      <c r="H4" s="11" t="s">
        <v>34</v>
      </c>
      <c r="I4" s="12">
        <v>6</v>
      </c>
      <c r="J4" s="16"/>
      <c r="K4" s="11" t="s">
        <v>34</v>
      </c>
      <c r="L4" s="12">
        <v>5</v>
      </c>
      <c r="M4" s="16"/>
      <c r="N4" s="11" t="s">
        <v>34</v>
      </c>
      <c r="O4" s="12">
        <v>5</v>
      </c>
      <c r="P4" s="16"/>
      <c r="Q4" s="11" t="s">
        <v>34</v>
      </c>
      <c r="R4" s="12">
        <v>3.3</v>
      </c>
      <c r="S4" s="16"/>
      <c r="T4" s="11" t="s">
        <v>34</v>
      </c>
      <c r="U4" s="12">
        <v>3.3</v>
      </c>
      <c r="V4" s="16"/>
      <c r="W4" s="11" t="s">
        <v>34</v>
      </c>
      <c r="X4" s="12">
        <v>3.3</v>
      </c>
      <c r="Y4" s="16"/>
      <c r="Z4" s="11" t="s">
        <v>34</v>
      </c>
      <c r="AA4" s="12">
        <v>1.8</v>
      </c>
      <c r="AB4" s="16"/>
      <c r="AC4" s="11" t="s">
        <v>34</v>
      </c>
      <c r="AD4" s="12">
        <v>1.5</v>
      </c>
      <c r="AE4" s="16"/>
      <c r="AF4" s="11" t="s">
        <v>34</v>
      </c>
      <c r="AG4" s="12">
        <v>1.2</v>
      </c>
      <c r="AH4" s="16"/>
      <c r="AI4" s="11" t="s">
        <v>34</v>
      </c>
      <c r="AJ4" s="12">
        <v>0.75</v>
      </c>
    </row>
    <row r="5" spans="2:36" x14ac:dyDescent="0.25">
      <c r="B5" s="17" t="s">
        <v>76</v>
      </c>
      <c r="C5" s="18">
        <f>SUM(C6:C22)</f>
        <v>2964.7783351488024</v>
      </c>
      <c r="E5" s="17" t="s">
        <v>76</v>
      </c>
      <c r="F5" s="18">
        <f>SUM(F7:F22)</f>
        <v>2169.2582729118812</v>
      </c>
      <c r="H5" s="17" t="s">
        <v>76</v>
      </c>
      <c r="I5" s="18">
        <f>SUM(I6:I22)</f>
        <v>34.900000000000006</v>
      </c>
      <c r="K5" s="17" t="s">
        <v>76</v>
      </c>
      <c r="L5" s="18">
        <f>SUM(L6:L22)</f>
        <v>541.69000000000005</v>
      </c>
      <c r="N5" s="17" t="s">
        <v>76</v>
      </c>
      <c r="O5" s="18">
        <f>SUM(O6:O22)</f>
        <v>34.900000000000006</v>
      </c>
      <c r="Q5" s="17" t="s">
        <v>76</v>
      </c>
      <c r="R5" s="18">
        <f>SUM(R6:R22)</f>
        <v>506.79</v>
      </c>
      <c r="T5" s="17" t="s">
        <v>76</v>
      </c>
      <c r="U5" s="18">
        <f>SUM(U6:U22)</f>
        <v>1124.9408021390375</v>
      </c>
      <c r="W5" s="17" t="s">
        <v>76</v>
      </c>
      <c r="X5" s="18">
        <f>SUM(X6:X22)</f>
        <v>1662.1212121212122</v>
      </c>
      <c r="Z5" s="17" t="s">
        <v>76</v>
      </c>
      <c r="AA5" s="18">
        <f>SUM(AA6:AA22)</f>
        <v>981.05</v>
      </c>
      <c r="AC5" s="17" t="s">
        <v>76</v>
      </c>
      <c r="AD5" s="18">
        <f>SUM(AD6:AD22)</f>
        <v>580.04999999999995</v>
      </c>
      <c r="AE5" s="13"/>
      <c r="AF5" s="17" t="s">
        <v>76</v>
      </c>
      <c r="AG5" s="18">
        <f>SUM(AG6:AG22)</f>
        <v>3000</v>
      </c>
      <c r="AH5" s="13"/>
      <c r="AI5" s="17" t="s">
        <v>76</v>
      </c>
      <c r="AJ5" s="18">
        <f>SUM(AJ6:AJ22)</f>
        <v>98.47</v>
      </c>
    </row>
    <row r="6" spans="2:36" x14ac:dyDescent="0.25">
      <c r="B6" s="19" t="s">
        <v>144</v>
      </c>
      <c r="C6" s="18">
        <v>261.18</v>
      </c>
      <c r="E6" s="19" t="s">
        <v>96</v>
      </c>
      <c r="F6" s="18">
        <f>I26/I3</f>
        <v>41.058823529411775</v>
      </c>
      <c r="H6" s="19" t="s">
        <v>25</v>
      </c>
      <c r="I6" s="18">
        <f>O26/O3</f>
        <v>34.900000000000006</v>
      </c>
      <c r="K6" s="19" t="s">
        <v>64</v>
      </c>
      <c r="L6" s="18">
        <v>21.6</v>
      </c>
      <c r="N6" s="19" t="s">
        <v>64</v>
      </c>
      <c r="O6" s="18">
        <v>21.6</v>
      </c>
      <c r="Q6" s="19" t="s">
        <v>48</v>
      </c>
      <c r="R6" s="18">
        <v>75.760000000000005</v>
      </c>
      <c r="T6" s="19" t="s">
        <v>43</v>
      </c>
      <c r="U6" s="18">
        <v>13</v>
      </c>
      <c r="W6" s="19" t="s">
        <v>92</v>
      </c>
      <c r="X6" s="18">
        <f>AG26/AG3</f>
        <v>1212.1212121212122</v>
      </c>
      <c r="Z6" s="19" t="s">
        <v>66</v>
      </c>
      <c r="AA6" s="18">
        <v>58</v>
      </c>
      <c r="AC6" s="19" t="s">
        <v>46</v>
      </c>
      <c r="AD6" s="18">
        <v>300</v>
      </c>
      <c r="AE6" s="13"/>
      <c r="AF6" s="19" t="s">
        <v>91</v>
      </c>
      <c r="AG6" s="18">
        <v>3000</v>
      </c>
      <c r="AH6" s="13"/>
      <c r="AI6" s="19" t="s">
        <v>31</v>
      </c>
      <c r="AJ6" s="18">
        <v>98.47</v>
      </c>
    </row>
    <row r="7" spans="2:36" x14ac:dyDescent="0.25">
      <c r="B7" s="19" t="s">
        <v>63</v>
      </c>
      <c r="C7" s="18">
        <v>2073</v>
      </c>
      <c r="E7" s="19" t="s">
        <v>83</v>
      </c>
      <c r="F7" s="18">
        <f>L26/L3</f>
        <v>541.69000000000005</v>
      </c>
      <c r="H7" s="19"/>
      <c r="I7" s="18"/>
      <c r="K7" s="19" t="s">
        <v>65</v>
      </c>
      <c r="L7" s="18">
        <v>13.3</v>
      </c>
      <c r="N7" s="19" t="s">
        <v>65</v>
      </c>
      <c r="O7" s="18">
        <v>13.3</v>
      </c>
      <c r="Q7" s="19" t="s">
        <v>49</v>
      </c>
      <c r="R7" s="18">
        <v>23.03</v>
      </c>
      <c r="T7" s="19" t="s">
        <v>44</v>
      </c>
      <c r="U7" s="18">
        <v>15</v>
      </c>
      <c r="W7" s="19" t="s">
        <v>56</v>
      </c>
      <c r="X7" s="18">
        <v>100</v>
      </c>
      <c r="Z7" s="19" t="s">
        <v>67</v>
      </c>
      <c r="AA7" s="18">
        <v>343</v>
      </c>
      <c r="AC7" s="19" t="s">
        <v>47</v>
      </c>
      <c r="AD7" s="18">
        <v>181.53</v>
      </c>
      <c r="AF7" s="19"/>
      <c r="AG7" s="18"/>
      <c r="AI7" s="19"/>
      <c r="AJ7" s="18"/>
    </row>
    <row r="8" spans="2:36" x14ac:dyDescent="0.25">
      <c r="B8" s="19" t="s">
        <v>82</v>
      </c>
      <c r="C8" s="18">
        <f>F26/F3</f>
        <v>630.59833514880268</v>
      </c>
      <c r="E8" s="19" t="s">
        <v>27</v>
      </c>
      <c r="F8" s="18">
        <f>U26/U3</f>
        <v>665.28757115749511</v>
      </c>
      <c r="H8" s="19"/>
      <c r="I8" s="18"/>
      <c r="K8" s="19" t="s">
        <v>26</v>
      </c>
      <c r="L8" s="18">
        <f>R26/R3</f>
        <v>506.79000000000008</v>
      </c>
      <c r="N8" s="19"/>
      <c r="O8" s="18"/>
      <c r="Q8" s="19" t="s">
        <v>50</v>
      </c>
      <c r="R8" s="18">
        <v>56</v>
      </c>
      <c r="T8" s="19" t="s">
        <v>45</v>
      </c>
      <c r="U8" s="18">
        <v>6.6</v>
      </c>
      <c r="W8" s="19" t="s">
        <v>55</v>
      </c>
      <c r="X8" s="18">
        <v>100</v>
      </c>
      <c r="Z8" s="19" t="s">
        <v>29</v>
      </c>
      <c r="AA8" s="18">
        <f>AD26/AD3</f>
        <v>580.04999999999995</v>
      </c>
      <c r="AC8" s="19" t="s">
        <v>32</v>
      </c>
      <c r="AD8" s="18">
        <v>0.05</v>
      </c>
      <c r="AE8" s="13"/>
      <c r="AF8" s="19"/>
      <c r="AG8" s="18"/>
      <c r="AH8" s="13"/>
      <c r="AI8" s="19"/>
      <c r="AJ8" s="18"/>
    </row>
    <row r="9" spans="2:36" x14ac:dyDescent="0.25">
      <c r="B9" s="19"/>
      <c r="C9" s="18"/>
      <c r="E9" s="19" t="s">
        <v>93</v>
      </c>
      <c r="F9" s="18">
        <f>X26/X3</f>
        <v>962.28070175438597</v>
      </c>
      <c r="H9" s="19"/>
      <c r="I9" s="18"/>
      <c r="K9" s="19"/>
      <c r="L9" s="18"/>
      <c r="N9" s="19"/>
      <c r="O9" s="18"/>
      <c r="Q9" s="19" t="s">
        <v>51</v>
      </c>
      <c r="R9" s="18">
        <v>318</v>
      </c>
      <c r="T9" s="19" t="s">
        <v>57</v>
      </c>
      <c r="U9" s="18">
        <v>35</v>
      </c>
      <c r="W9" s="19" t="s">
        <v>90</v>
      </c>
      <c r="X9" s="20">
        <v>250</v>
      </c>
      <c r="Z9" s="19"/>
      <c r="AA9" s="18"/>
      <c r="AC9" s="19" t="s">
        <v>30</v>
      </c>
      <c r="AD9" s="18">
        <f>AJ26/AJ3</f>
        <v>98.469999999999985</v>
      </c>
      <c r="AF9" s="19"/>
      <c r="AG9" s="18"/>
      <c r="AI9" s="19"/>
      <c r="AJ9" s="18"/>
    </row>
    <row r="10" spans="2:36" x14ac:dyDescent="0.25">
      <c r="B10" s="19"/>
      <c r="C10" s="18"/>
      <c r="E10" s="19"/>
      <c r="F10" s="18"/>
      <c r="H10" s="19"/>
      <c r="I10" s="18"/>
      <c r="K10" s="19"/>
      <c r="L10" s="18"/>
      <c r="N10" s="19"/>
      <c r="O10" s="18"/>
      <c r="Q10" s="19" t="s">
        <v>42</v>
      </c>
      <c r="R10" s="18">
        <v>34</v>
      </c>
      <c r="T10" s="19" t="s">
        <v>58</v>
      </c>
      <c r="U10" s="18">
        <v>100</v>
      </c>
      <c r="W10" s="19"/>
      <c r="X10" s="18"/>
      <c r="Z10" s="19"/>
      <c r="AA10" s="18"/>
      <c r="AC10" s="19"/>
      <c r="AD10" s="18"/>
      <c r="AF10" s="19"/>
      <c r="AG10" s="18"/>
      <c r="AI10" s="19"/>
      <c r="AJ10" s="18"/>
    </row>
    <row r="11" spans="2:36" x14ac:dyDescent="0.25">
      <c r="B11" s="19"/>
      <c r="C11" s="18"/>
      <c r="E11" s="19"/>
      <c r="F11" s="18"/>
      <c r="H11" s="19"/>
      <c r="I11" s="18"/>
      <c r="K11" s="19"/>
      <c r="L11" s="20"/>
      <c r="N11" s="19"/>
      <c r="O11" s="18"/>
      <c r="Q11" s="19"/>
      <c r="R11" s="18"/>
      <c r="T11" s="19" t="s">
        <v>59</v>
      </c>
      <c r="U11" s="18">
        <v>8</v>
      </c>
      <c r="W11" s="19"/>
      <c r="X11" s="18"/>
      <c r="Z11" s="19"/>
      <c r="AA11" s="18"/>
      <c r="AC11" s="19"/>
      <c r="AD11" s="18"/>
      <c r="AF11" s="19"/>
      <c r="AG11" s="18"/>
      <c r="AI11" s="19"/>
      <c r="AJ11" s="18"/>
    </row>
    <row r="12" spans="2:36" x14ac:dyDescent="0.25">
      <c r="B12" s="19"/>
      <c r="C12" s="18"/>
      <c r="E12" s="19"/>
      <c r="F12" s="18"/>
      <c r="H12" s="19"/>
      <c r="I12" s="18"/>
      <c r="K12" s="19"/>
      <c r="L12" s="18"/>
      <c r="N12" s="19"/>
      <c r="O12" s="18"/>
      <c r="Q12" s="19"/>
      <c r="R12" s="18"/>
      <c r="T12" s="19" t="s">
        <v>60</v>
      </c>
      <c r="U12" s="18">
        <v>25.76</v>
      </c>
      <c r="W12" s="19"/>
      <c r="X12" s="18"/>
      <c r="Z12" s="19"/>
      <c r="AA12" s="18"/>
      <c r="AC12" s="19"/>
      <c r="AD12" s="18"/>
      <c r="AF12" s="19"/>
      <c r="AG12" s="18"/>
      <c r="AI12" s="19"/>
      <c r="AJ12" s="18"/>
    </row>
    <row r="13" spans="2:36" x14ac:dyDescent="0.25">
      <c r="B13" s="19"/>
      <c r="C13" s="18"/>
      <c r="E13" s="19"/>
      <c r="F13" s="18"/>
      <c r="H13" s="19"/>
      <c r="I13" s="18"/>
      <c r="K13" s="19"/>
      <c r="L13" s="18"/>
      <c r="N13" s="19"/>
      <c r="O13" s="18"/>
      <c r="Q13" s="19"/>
      <c r="R13" s="18"/>
      <c r="T13" s="19" t="s">
        <v>61</v>
      </c>
      <c r="U13" s="18">
        <v>4</v>
      </c>
      <c r="W13" s="19"/>
      <c r="X13" s="18"/>
      <c r="Z13" s="19"/>
      <c r="AA13" s="18"/>
      <c r="AC13" s="19"/>
      <c r="AD13" s="18"/>
      <c r="AF13" s="19"/>
      <c r="AG13" s="18"/>
      <c r="AI13" s="19"/>
      <c r="AJ13" s="18"/>
    </row>
    <row r="14" spans="2:36" x14ac:dyDescent="0.25">
      <c r="B14" s="19"/>
      <c r="C14" s="18"/>
      <c r="E14" s="19"/>
      <c r="F14" s="18"/>
      <c r="H14" s="19"/>
      <c r="I14" s="18"/>
      <c r="K14" s="19"/>
      <c r="L14" s="18"/>
      <c r="N14" s="19"/>
      <c r="O14" s="18"/>
      <c r="Q14" s="19"/>
      <c r="R14" s="18"/>
      <c r="T14" s="19" t="s">
        <v>68</v>
      </c>
      <c r="U14" s="18">
        <v>0.7</v>
      </c>
      <c r="W14" s="19"/>
      <c r="X14" s="18"/>
      <c r="Z14" s="19"/>
      <c r="AA14" s="18"/>
      <c r="AC14" s="19"/>
      <c r="AD14" s="18"/>
      <c r="AF14" s="19"/>
      <c r="AG14" s="18"/>
      <c r="AI14" s="19"/>
      <c r="AJ14" s="18"/>
    </row>
    <row r="15" spans="2:36" x14ac:dyDescent="0.25">
      <c r="B15" s="19"/>
      <c r="C15" s="18"/>
      <c r="E15" s="19"/>
      <c r="F15" s="18"/>
      <c r="H15" s="19"/>
      <c r="I15" s="18"/>
      <c r="K15" s="19"/>
      <c r="L15" s="18"/>
      <c r="N15" s="19"/>
      <c r="O15" s="18"/>
      <c r="Q15" s="19"/>
      <c r="R15" s="18"/>
      <c r="T15" s="19" t="s">
        <v>69</v>
      </c>
      <c r="U15" s="18">
        <v>0.66</v>
      </c>
      <c r="W15" s="19"/>
      <c r="X15" s="18"/>
      <c r="Z15" s="19"/>
      <c r="AA15" s="18"/>
      <c r="AC15" s="19"/>
      <c r="AD15" s="18"/>
      <c r="AF15" s="19"/>
      <c r="AG15" s="18"/>
      <c r="AI15" s="19"/>
      <c r="AJ15" s="18"/>
    </row>
    <row r="16" spans="2:36" x14ac:dyDescent="0.25">
      <c r="B16" s="19"/>
      <c r="C16" s="18"/>
      <c r="E16" s="19"/>
      <c r="F16" s="18"/>
      <c r="H16" s="19"/>
      <c r="I16" s="18"/>
      <c r="K16" s="19"/>
      <c r="L16" s="18"/>
      <c r="N16" s="19"/>
      <c r="O16" s="18"/>
      <c r="Q16" s="19"/>
      <c r="R16" s="18"/>
      <c r="T16" s="19" t="s">
        <v>39</v>
      </c>
      <c r="U16" s="18">
        <f>AA26/AA3</f>
        <v>629.5508021390375</v>
      </c>
      <c r="W16" s="19"/>
      <c r="X16" s="18"/>
      <c r="Z16" s="19"/>
      <c r="AA16" s="18"/>
      <c r="AC16" s="19"/>
      <c r="AD16" s="18"/>
      <c r="AF16" s="19"/>
      <c r="AG16" s="18"/>
      <c r="AI16" s="19"/>
      <c r="AJ16" s="18"/>
    </row>
    <row r="17" spans="2:36" x14ac:dyDescent="0.25">
      <c r="B17" s="19"/>
      <c r="C17" s="18"/>
      <c r="E17" s="19"/>
      <c r="F17" s="20"/>
      <c r="H17" s="19"/>
      <c r="I17" s="18"/>
      <c r="K17" s="19"/>
      <c r="L17" s="18"/>
      <c r="N17" s="19"/>
      <c r="O17" s="18"/>
      <c r="Q17" s="19"/>
      <c r="R17" s="18"/>
      <c r="T17" s="19" t="s">
        <v>52</v>
      </c>
      <c r="U17" s="18">
        <v>163.63999999999999</v>
      </c>
      <c r="W17" s="19"/>
      <c r="X17" s="20"/>
      <c r="Z17" s="19"/>
      <c r="AA17" s="18"/>
      <c r="AC17" s="19"/>
      <c r="AD17" s="18"/>
      <c r="AF17" s="19"/>
      <c r="AG17" s="18"/>
      <c r="AI17" s="19"/>
      <c r="AJ17" s="18"/>
    </row>
    <row r="18" spans="2:36" x14ac:dyDescent="0.25">
      <c r="B18" s="19"/>
      <c r="C18" s="18"/>
      <c r="E18" s="19"/>
      <c r="F18" s="18"/>
      <c r="H18" s="19"/>
      <c r="I18" s="18"/>
      <c r="K18" s="19"/>
      <c r="L18" s="18"/>
      <c r="N18" s="19"/>
      <c r="O18" s="18"/>
      <c r="Q18" s="19"/>
      <c r="R18" s="18"/>
      <c r="T18" s="19" t="s">
        <v>53</v>
      </c>
      <c r="U18" s="18">
        <v>23.03</v>
      </c>
      <c r="W18" s="19"/>
      <c r="X18" s="18"/>
      <c r="Z18" s="19"/>
      <c r="AA18" s="18"/>
      <c r="AC18" s="19"/>
      <c r="AD18" s="18"/>
      <c r="AF18" s="19"/>
      <c r="AG18" s="18"/>
      <c r="AI18" s="19"/>
      <c r="AJ18" s="18"/>
    </row>
    <row r="19" spans="2:36" x14ac:dyDescent="0.25">
      <c r="B19" s="19"/>
      <c r="C19" s="18"/>
      <c r="E19" s="19"/>
      <c r="F19" s="18"/>
      <c r="H19" s="19"/>
      <c r="I19" s="18"/>
      <c r="K19" s="19"/>
      <c r="L19" s="18"/>
      <c r="N19" s="19"/>
      <c r="O19" s="18"/>
      <c r="Q19" s="19"/>
      <c r="R19" s="18"/>
      <c r="T19" s="19" t="s">
        <v>54</v>
      </c>
      <c r="U19" s="18">
        <v>100</v>
      </c>
      <c r="W19" s="19"/>
      <c r="X19" s="18"/>
      <c r="Z19" s="19"/>
      <c r="AA19" s="18"/>
      <c r="AC19" s="19"/>
      <c r="AD19" s="18"/>
      <c r="AF19" s="19"/>
      <c r="AG19" s="18"/>
      <c r="AI19" s="19"/>
      <c r="AJ19" s="18"/>
    </row>
    <row r="20" spans="2:36" x14ac:dyDescent="0.25">
      <c r="B20" s="19"/>
      <c r="C20" s="18"/>
      <c r="E20" s="19"/>
      <c r="F20" s="18"/>
      <c r="H20" s="19"/>
      <c r="I20" s="18"/>
      <c r="K20" s="19"/>
      <c r="L20" s="18"/>
      <c r="N20" s="19"/>
      <c r="O20" s="18"/>
      <c r="Q20" s="19"/>
      <c r="R20" s="18"/>
      <c r="T20" s="19"/>
      <c r="U20" s="18"/>
      <c r="W20" s="19"/>
      <c r="X20" s="18"/>
      <c r="Z20" s="19"/>
      <c r="AA20" s="18"/>
      <c r="AC20" s="19"/>
      <c r="AD20" s="18"/>
      <c r="AF20" s="19"/>
      <c r="AG20" s="18"/>
      <c r="AI20" s="19"/>
      <c r="AJ20" s="18"/>
    </row>
    <row r="21" spans="2:36" x14ac:dyDescent="0.25">
      <c r="B21" s="19"/>
      <c r="C21" s="18"/>
      <c r="E21" s="19"/>
      <c r="F21" s="18"/>
      <c r="H21" s="19"/>
      <c r="I21" s="18"/>
      <c r="K21" s="19"/>
      <c r="L21" s="18"/>
      <c r="N21" s="19"/>
      <c r="O21" s="18"/>
      <c r="Q21" s="19"/>
      <c r="R21" s="18"/>
      <c r="T21" s="19"/>
      <c r="U21" s="18"/>
      <c r="W21" s="19"/>
      <c r="X21" s="18"/>
      <c r="Z21" s="19"/>
      <c r="AA21" s="18"/>
      <c r="AC21" s="19"/>
      <c r="AD21" s="18"/>
      <c r="AF21" s="19"/>
      <c r="AG21" s="18"/>
      <c r="AI21" s="19"/>
      <c r="AJ21" s="18"/>
    </row>
    <row r="22" spans="2:36" x14ac:dyDescent="0.25">
      <c r="B22" s="19"/>
      <c r="C22" s="18"/>
      <c r="E22" s="19"/>
      <c r="F22" s="18"/>
      <c r="H22" s="19"/>
      <c r="I22" s="18"/>
      <c r="K22" s="19"/>
      <c r="L22" s="18"/>
      <c r="N22" s="19"/>
      <c r="O22" s="18"/>
      <c r="Q22" s="19"/>
      <c r="R22" s="18"/>
      <c r="T22" s="19"/>
      <c r="U22" s="18"/>
      <c r="W22" s="19"/>
      <c r="X22" s="18"/>
      <c r="Z22" s="19"/>
      <c r="AA22" s="18"/>
      <c r="AC22" s="19"/>
      <c r="AD22" s="18"/>
      <c r="AF22" s="19"/>
      <c r="AG22" s="18"/>
      <c r="AI22" s="19"/>
      <c r="AJ22" s="18"/>
    </row>
    <row r="23" spans="2:36" s="13" customFormat="1" x14ac:dyDescent="0.25">
      <c r="B23" s="21" t="s">
        <v>35</v>
      </c>
      <c r="C23" s="22">
        <f>C5*C4</f>
        <v>71154.68004357125</v>
      </c>
      <c r="E23" s="21" t="s">
        <v>35</v>
      </c>
      <c r="F23" s="22">
        <f>F5*F4</f>
        <v>13015.549637471287</v>
      </c>
      <c r="H23" s="21" t="s">
        <v>35</v>
      </c>
      <c r="I23" s="22">
        <f>I5*I4</f>
        <v>209.40000000000003</v>
      </c>
      <c r="K23" s="21" t="s">
        <v>35</v>
      </c>
      <c r="L23" s="22">
        <f>L5*L4</f>
        <v>2708.4500000000003</v>
      </c>
      <c r="N23" s="21" t="s">
        <v>35</v>
      </c>
      <c r="O23" s="22">
        <f>O5*O4</f>
        <v>174.50000000000003</v>
      </c>
      <c r="Q23" s="21" t="s">
        <v>35</v>
      </c>
      <c r="R23" s="22">
        <f>R5*R4</f>
        <v>1672.4069999999999</v>
      </c>
      <c r="T23" s="21" t="s">
        <v>35</v>
      </c>
      <c r="U23" s="22">
        <f>U5*U4</f>
        <v>3712.3046470588233</v>
      </c>
      <c r="V23" s="9"/>
      <c r="W23" s="21" t="s">
        <v>35</v>
      </c>
      <c r="X23" s="22">
        <f>X5*X4</f>
        <v>5485</v>
      </c>
      <c r="Z23" s="21" t="s">
        <v>35</v>
      </c>
      <c r="AA23" s="22">
        <f>AA5*AA4</f>
        <v>1765.8899999999999</v>
      </c>
      <c r="AC23" s="21" t="s">
        <v>35</v>
      </c>
      <c r="AD23" s="22">
        <f>AD5*AD4</f>
        <v>870.07499999999993</v>
      </c>
      <c r="AF23" s="21" t="s">
        <v>35</v>
      </c>
      <c r="AG23" s="22">
        <f>AG5*AG4</f>
        <v>3600</v>
      </c>
      <c r="AI23" s="21" t="s">
        <v>35</v>
      </c>
      <c r="AJ23" s="22">
        <f>AJ5*AJ4</f>
        <v>73.852499999999992</v>
      </c>
    </row>
    <row r="24" spans="2:36" x14ac:dyDescent="0.25">
      <c r="B24" s="23" t="s">
        <v>38</v>
      </c>
      <c r="C24" s="22">
        <v>1</v>
      </c>
      <c r="E24" s="23" t="s">
        <v>38</v>
      </c>
      <c r="F24" s="22">
        <v>0.86</v>
      </c>
      <c r="H24" s="23" t="s">
        <v>38</v>
      </c>
      <c r="I24" s="22">
        <v>0.85</v>
      </c>
      <c r="K24" s="23" t="s">
        <v>38</v>
      </c>
      <c r="L24" s="22">
        <f>L4/L3</f>
        <v>0.83333333333333337</v>
      </c>
      <c r="N24" s="23" t="s">
        <v>38</v>
      </c>
      <c r="O24" s="22">
        <f>O4/O3</f>
        <v>0.83333333333333337</v>
      </c>
      <c r="Q24" s="23" t="s">
        <v>38</v>
      </c>
      <c r="R24" s="22">
        <f>R4/R3</f>
        <v>0.65999999999999992</v>
      </c>
      <c r="T24" s="23" t="s">
        <v>38</v>
      </c>
      <c r="U24" s="22">
        <v>0.93</v>
      </c>
      <c r="V24" s="13"/>
      <c r="W24" s="23" t="s">
        <v>38</v>
      </c>
      <c r="X24" s="22">
        <v>0.95</v>
      </c>
      <c r="Z24" s="23" t="s">
        <v>38</v>
      </c>
      <c r="AA24" s="22">
        <v>0.85</v>
      </c>
      <c r="AC24" s="23" t="s">
        <v>38</v>
      </c>
      <c r="AD24" s="22">
        <f>AD4/AD3</f>
        <v>0.83333333333333326</v>
      </c>
      <c r="AF24" s="23" t="s">
        <v>38</v>
      </c>
      <c r="AG24" s="22">
        <v>0.9</v>
      </c>
      <c r="AI24" s="23" t="s">
        <v>38</v>
      </c>
      <c r="AJ24" s="22">
        <f>AJ4/AJ3</f>
        <v>0.5</v>
      </c>
    </row>
    <row r="25" spans="2:36" x14ac:dyDescent="0.25">
      <c r="B25" s="23" t="s">
        <v>36</v>
      </c>
      <c r="C25" s="22">
        <f>C23/C24-C23</f>
        <v>0</v>
      </c>
      <c r="E25" s="23" t="s">
        <v>36</v>
      </c>
      <c r="F25" s="22">
        <f>F23/F24-F23</f>
        <v>2118.8104060999776</v>
      </c>
      <c r="H25" s="23" t="s">
        <v>36</v>
      </c>
      <c r="I25" s="22">
        <f>I23/I24-I23</f>
        <v>36.952941176470603</v>
      </c>
      <c r="K25" s="23" t="s">
        <v>36</v>
      </c>
      <c r="L25" s="22">
        <f>L23/L24-L23</f>
        <v>541.69000000000005</v>
      </c>
      <c r="N25" s="23" t="s">
        <v>36</v>
      </c>
      <c r="O25" s="22">
        <f>O23/O24-O23</f>
        <v>34.900000000000006</v>
      </c>
      <c r="Q25" s="23" t="s">
        <v>36</v>
      </c>
      <c r="R25" s="22">
        <f>R23/R24-R23</f>
        <v>861.54300000000035</v>
      </c>
      <c r="T25" s="23" t="s">
        <v>36</v>
      </c>
      <c r="U25" s="22">
        <f>U23/U24-U23</f>
        <v>279.42077988614756</v>
      </c>
      <c r="W25" s="23" t="s">
        <v>36</v>
      </c>
      <c r="X25" s="22">
        <f>X23/X24-X23</f>
        <v>288.68421052631584</v>
      </c>
      <c r="Z25" s="23" t="s">
        <v>36</v>
      </c>
      <c r="AA25" s="22">
        <f>AA23/AA24-AA23</f>
        <v>311.62764705882364</v>
      </c>
      <c r="AC25" s="23" t="s">
        <v>36</v>
      </c>
      <c r="AD25" s="22">
        <f>AD23/AD24-AD23</f>
        <v>174.01499999999999</v>
      </c>
      <c r="AF25" s="23" t="s">
        <v>36</v>
      </c>
      <c r="AG25" s="22">
        <f>AG23/AG24-AG23</f>
        <v>400</v>
      </c>
      <c r="AI25" s="23" t="s">
        <v>36</v>
      </c>
      <c r="AJ25" s="22">
        <f>AJ23/AJ24-AJ23</f>
        <v>73.852499999999992</v>
      </c>
    </row>
    <row r="26" spans="2:36" x14ac:dyDescent="0.25">
      <c r="B26" s="24" t="s">
        <v>37</v>
      </c>
      <c r="C26" s="25">
        <f>C25+C23</f>
        <v>71154.68004357125</v>
      </c>
      <c r="E26" s="24" t="s">
        <v>37</v>
      </c>
      <c r="F26" s="25">
        <f>F25+F23</f>
        <v>15134.360043571265</v>
      </c>
      <c r="H26" s="24" t="s">
        <v>37</v>
      </c>
      <c r="I26" s="25">
        <f>I25+I23</f>
        <v>246.35294117647064</v>
      </c>
      <c r="K26" s="24" t="s">
        <v>37</v>
      </c>
      <c r="L26" s="25">
        <f>L25+L23</f>
        <v>3250.1400000000003</v>
      </c>
      <c r="N26" s="24" t="s">
        <v>37</v>
      </c>
      <c r="O26" s="25">
        <f>O25+O23</f>
        <v>209.40000000000003</v>
      </c>
      <c r="Q26" s="24" t="s">
        <v>37</v>
      </c>
      <c r="R26" s="25">
        <f>R25+R23</f>
        <v>2533.9500000000003</v>
      </c>
      <c r="T26" s="24" t="s">
        <v>37</v>
      </c>
      <c r="U26" s="25">
        <f>U25+U23</f>
        <v>3991.7254269449709</v>
      </c>
      <c r="W26" s="24" t="s">
        <v>37</v>
      </c>
      <c r="X26" s="25">
        <f>X25+X23</f>
        <v>5773.6842105263158</v>
      </c>
      <c r="Z26" s="24" t="s">
        <v>37</v>
      </c>
      <c r="AA26" s="25">
        <f>AA25+AA23</f>
        <v>2077.5176470588235</v>
      </c>
      <c r="AC26" s="24" t="s">
        <v>37</v>
      </c>
      <c r="AD26" s="25">
        <f>AD25+AD23</f>
        <v>1044.0899999999999</v>
      </c>
      <c r="AF26" s="24" t="s">
        <v>37</v>
      </c>
      <c r="AG26" s="25">
        <f>AG25+AG23</f>
        <v>4000</v>
      </c>
      <c r="AI26" s="24" t="s">
        <v>37</v>
      </c>
      <c r="AJ26" s="25">
        <f>AJ25+AJ23</f>
        <v>147.70499999999998</v>
      </c>
    </row>
    <row r="28" spans="2:36" x14ac:dyDescent="0.25">
      <c r="AF28"/>
    </row>
    <row r="29" spans="2:36" x14ac:dyDescent="0.25">
      <c r="B29" s="28" t="s">
        <v>75</v>
      </c>
      <c r="C29" s="29">
        <v>24</v>
      </c>
    </row>
    <row r="30" spans="2:36" x14ac:dyDescent="0.25">
      <c r="B30" s="30" t="s">
        <v>74</v>
      </c>
      <c r="C30" s="31">
        <f>C5/1000</f>
        <v>2.9647783351488024</v>
      </c>
      <c r="F30"/>
    </row>
    <row r="31" spans="2:36" x14ac:dyDescent="0.25">
      <c r="B31" s="30" t="s">
        <v>73</v>
      </c>
      <c r="C31" s="31">
        <f>C26/1000</f>
        <v>71.154680043571247</v>
      </c>
    </row>
    <row r="32" spans="2:36" x14ac:dyDescent="0.25">
      <c r="B32" s="30" t="s">
        <v>81</v>
      </c>
      <c r="C32" s="31">
        <f>(C25+F25+L25+O25+R25+U25+AA25+AD25+AG25+AJ25+X25+I25)/1000</f>
        <v>5.1214964847477358</v>
      </c>
    </row>
    <row r="33" spans="2:21" x14ac:dyDescent="0.25">
      <c r="B33" s="30" t="s">
        <v>38</v>
      </c>
      <c r="C33" s="31">
        <f>1-C32/C31</f>
        <v>0.92802305510176408</v>
      </c>
      <c r="N33"/>
      <c r="Q33"/>
    </row>
    <row r="34" spans="2:21" x14ac:dyDescent="0.25">
      <c r="B34" s="30" t="s">
        <v>147</v>
      </c>
      <c r="C34" s="31">
        <f>C8/1000</f>
        <v>0.6305983351488027</v>
      </c>
    </row>
    <row r="35" spans="2:21" x14ac:dyDescent="0.25">
      <c r="B35" s="30" t="s">
        <v>145</v>
      </c>
      <c r="C35" s="31">
        <f>C34*C29</f>
        <v>15.134360043571265</v>
      </c>
    </row>
    <row r="36" spans="2:21" x14ac:dyDescent="0.25">
      <c r="B36" s="26" t="s">
        <v>146</v>
      </c>
      <c r="C36" s="27">
        <f>1-C32/C35</f>
        <v>0.66159808079078752</v>
      </c>
    </row>
    <row r="37" spans="2:21" x14ac:dyDescent="0.25">
      <c r="D37"/>
    </row>
    <row r="39" spans="2:21" x14ac:dyDescent="0.25">
      <c r="B39" s="32" t="s">
        <v>95</v>
      </c>
      <c r="C39" s="33">
        <f>(X4*X5+AD4*AD6)/1000</f>
        <v>5.9349999999999996</v>
      </c>
    </row>
    <row r="43" spans="2:21" x14ac:dyDescent="0.25">
      <c r="U43"/>
    </row>
    <row r="45" spans="2:21" x14ac:dyDescent="0.25">
      <c r="U45"/>
    </row>
    <row r="47" spans="2:21" x14ac:dyDescent="0.25">
      <c r="S47"/>
    </row>
  </sheetData>
  <mergeCells count="24">
    <mergeCell ref="Z2:AA2"/>
    <mergeCell ref="AC2:AD2"/>
    <mergeCell ref="AF2:AG2"/>
    <mergeCell ref="AI2:AJ2"/>
    <mergeCell ref="AI1:AJ1"/>
    <mergeCell ref="Z1:AA1"/>
    <mergeCell ref="AC1:AD1"/>
    <mergeCell ref="AF1:AG1"/>
    <mergeCell ref="B2:C2"/>
    <mergeCell ref="E2:F2"/>
    <mergeCell ref="H2:I2"/>
    <mergeCell ref="K2:L2"/>
    <mergeCell ref="N2:O2"/>
    <mergeCell ref="Q2:R2"/>
    <mergeCell ref="T2:U2"/>
    <mergeCell ref="W2:X2"/>
    <mergeCell ref="T1:U1"/>
    <mergeCell ref="W1:X1"/>
    <mergeCell ref="Q1:R1"/>
    <mergeCell ref="B1:C1"/>
    <mergeCell ref="E1:F1"/>
    <mergeCell ref="H1:I1"/>
    <mergeCell ref="K1:L1"/>
    <mergeCell ref="N1:O1"/>
  </mergeCells>
  <pageMargins left="0.25" right="0.25" top="0.75" bottom="0.75" header="0.3" footer="0.3"/>
  <pageSetup paperSize="8" scale="38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7D9D4-3157-4D7D-817C-63B2B3707009}">
  <dimension ref="B1:AG48"/>
  <sheetViews>
    <sheetView tabSelected="1" topLeftCell="L1" zoomScaleNormal="100" workbookViewId="0">
      <selection activeCell="V20" sqref="V20"/>
    </sheetView>
  </sheetViews>
  <sheetFormatPr defaultColWidth="9.140625" defaultRowHeight="15.75" x14ac:dyDescent="0.25"/>
  <cols>
    <col min="1" max="1" width="10.7109375" style="9" customWidth="1"/>
    <col min="2" max="3" width="16.7109375" style="9" customWidth="1"/>
    <col min="4" max="4" width="10.7109375" style="9" customWidth="1"/>
    <col min="5" max="6" width="16.7109375" style="9" customWidth="1"/>
    <col min="7" max="7" width="10.7109375" style="9" customWidth="1"/>
    <col min="8" max="9" width="16.7109375" style="9" customWidth="1"/>
    <col min="10" max="10" width="10.7109375" style="9" customWidth="1"/>
    <col min="11" max="12" width="16.7109375" style="9" customWidth="1"/>
    <col min="13" max="13" width="10.7109375" style="9" customWidth="1"/>
    <col min="14" max="15" width="16.7109375" style="9" customWidth="1"/>
    <col min="16" max="16" width="10.7109375" style="9" customWidth="1"/>
    <col min="17" max="18" width="16.7109375" style="9" customWidth="1"/>
    <col min="19" max="19" width="10.7109375" style="9" customWidth="1"/>
    <col min="20" max="21" width="16.7109375" style="9" customWidth="1"/>
    <col min="22" max="22" width="10.7109375" style="9" customWidth="1"/>
    <col min="23" max="24" width="16.7109375" style="9" customWidth="1"/>
    <col min="25" max="25" width="10.7109375" style="9" customWidth="1"/>
    <col min="26" max="27" width="16.7109375" style="9" customWidth="1"/>
    <col min="28" max="28" width="10.7109375" style="9" customWidth="1"/>
    <col min="29" max="30" width="16.7109375" style="9" customWidth="1"/>
    <col min="31" max="31" width="10.7109375" style="9" customWidth="1"/>
    <col min="32" max="34" width="16.7109375" style="9" customWidth="1"/>
    <col min="35" max="16384" width="9.140625" style="9"/>
  </cols>
  <sheetData>
    <row r="1" spans="2:33" x14ac:dyDescent="0.25">
      <c r="B1" s="39" t="s">
        <v>40</v>
      </c>
      <c r="C1" s="40"/>
      <c r="E1" s="39" t="s">
        <v>149</v>
      </c>
      <c r="F1" s="40"/>
      <c r="H1" s="39" t="s">
        <v>151</v>
      </c>
      <c r="I1" s="40"/>
      <c r="K1" s="39" t="s">
        <v>148</v>
      </c>
      <c r="L1" s="40"/>
      <c r="N1" s="39" t="s">
        <v>156</v>
      </c>
      <c r="O1" s="40"/>
      <c r="Q1" s="39" t="s">
        <v>152</v>
      </c>
      <c r="R1" s="40"/>
      <c r="T1" s="39" t="s">
        <v>150</v>
      </c>
      <c r="U1" s="40"/>
      <c r="W1" s="39" t="s">
        <v>153</v>
      </c>
      <c r="X1" s="40"/>
      <c r="Z1" s="39" t="s">
        <v>154</v>
      </c>
      <c r="AA1" s="40"/>
      <c r="AC1" s="39" t="s">
        <v>159</v>
      </c>
      <c r="AD1" s="40"/>
      <c r="AF1" s="39" t="s">
        <v>155</v>
      </c>
      <c r="AG1" s="40"/>
    </row>
    <row r="2" spans="2:33" x14ac:dyDescent="0.25">
      <c r="B2" s="37" t="s">
        <v>23</v>
      </c>
      <c r="C2" s="38"/>
      <c r="D2" s="10"/>
      <c r="E2" s="37" t="s">
        <v>82</v>
      </c>
      <c r="F2" s="38"/>
      <c r="G2" s="10"/>
      <c r="H2" s="37" t="s">
        <v>96</v>
      </c>
      <c r="I2" s="38"/>
      <c r="J2" s="10"/>
      <c r="K2" s="37" t="s">
        <v>83</v>
      </c>
      <c r="L2" s="38"/>
      <c r="M2" s="10"/>
      <c r="N2" s="37" t="s">
        <v>25</v>
      </c>
      <c r="O2" s="38"/>
      <c r="P2" s="10"/>
      <c r="Q2" s="37" t="s">
        <v>26</v>
      </c>
      <c r="R2" s="38"/>
      <c r="S2" s="10"/>
      <c r="T2" s="37" t="s">
        <v>27</v>
      </c>
      <c r="U2" s="38"/>
      <c r="V2" s="10"/>
      <c r="W2" s="37" t="s">
        <v>39</v>
      </c>
      <c r="X2" s="38"/>
      <c r="Y2" s="10"/>
      <c r="Z2" s="37" t="s">
        <v>29</v>
      </c>
      <c r="AA2" s="38"/>
      <c r="AB2" s="10"/>
      <c r="AC2" s="37" t="s">
        <v>92</v>
      </c>
      <c r="AD2" s="38"/>
      <c r="AE2" s="10"/>
      <c r="AF2" s="37" t="s">
        <v>30</v>
      </c>
      <c r="AG2" s="38"/>
    </row>
    <row r="3" spans="2:33" x14ac:dyDescent="0.25">
      <c r="B3" s="11" t="s">
        <v>33</v>
      </c>
      <c r="C3" s="12">
        <v>24</v>
      </c>
      <c r="D3" s="13"/>
      <c r="E3" s="11" t="s">
        <v>33</v>
      </c>
      <c r="F3" s="12">
        <f>C4</f>
        <v>24</v>
      </c>
      <c r="G3" s="13"/>
      <c r="H3" s="11" t="s">
        <v>33</v>
      </c>
      <c r="I3" s="12">
        <f>F4</f>
        <v>6</v>
      </c>
      <c r="J3" s="13"/>
      <c r="K3" s="11" t="s">
        <v>33</v>
      </c>
      <c r="L3" s="12">
        <f>F4</f>
        <v>6</v>
      </c>
      <c r="M3" s="13"/>
      <c r="N3" s="11" t="s">
        <v>33</v>
      </c>
      <c r="O3" s="12">
        <f>I4</f>
        <v>6</v>
      </c>
      <c r="P3" s="13"/>
      <c r="Q3" s="11" t="s">
        <v>33</v>
      </c>
      <c r="R3" s="12">
        <f>L4</f>
        <v>5</v>
      </c>
      <c r="S3" s="13"/>
      <c r="T3" s="11" t="s">
        <v>33</v>
      </c>
      <c r="U3" s="12">
        <f>F4</f>
        <v>6</v>
      </c>
      <c r="V3" s="13"/>
      <c r="W3" s="11" t="s">
        <v>33</v>
      </c>
      <c r="X3" s="12">
        <f>U4</f>
        <v>3.3</v>
      </c>
      <c r="Y3" s="13"/>
      <c r="Z3" s="11" t="s">
        <v>33</v>
      </c>
      <c r="AA3" s="12">
        <f>X4</f>
        <v>1.8</v>
      </c>
      <c r="AB3" s="13"/>
      <c r="AC3" s="11" t="s">
        <v>33</v>
      </c>
      <c r="AD3" s="12">
        <f>U4</f>
        <v>3.3</v>
      </c>
      <c r="AE3" s="13"/>
      <c r="AF3" s="11" t="s">
        <v>33</v>
      </c>
      <c r="AG3" s="12">
        <f>AA4</f>
        <v>1.5</v>
      </c>
    </row>
    <row r="4" spans="2:33" x14ac:dyDescent="0.25">
      <c r="B4" s="11" t="s">
        <v>34</v>
      </c>
      <c r="C4" s="12">
        <v>24</v>
      </c>
      <c r="D4" s="16"/>
      <c r="E4" s="11" t="s">
        <v>34</v>
      </c>
      <c r="F4" s="12">
        <v>6</v>
      </c>
      <c r="G4" s="16"/>
      <c r="H4" s="11" t="s">
        <v>34</v>
      </c>
      <c r="I4" s="12">
        <v>6</v>
      </c>
      <c r="J4" s="16"/>
      <c r="K4" s="11" t="s">
        <v>34</v>
      </c>
      <c r="L4" s="12">
        <v>5</v>
      </c>
      <c r="M4" s="16"/>
      <c r="N4" s="11" t="s">
        <v>34</v>
      </c>
      <c r="O4" s="12">
        <v>5</v>
      </c>
      <c r="P4" s="16"/>
      <c r="Q4" s="11" t="s">
        <v>34</v>
      </c>
      <c r="R4" s="12">
        <v>3.3</v>
      </c>
      <c r="S4" s="16"/>
      <c r="T4" s="11" t="s">
        <v>34</v>
      </c>
      <c r="U4" s="12">
        <v>3.3</v>
      </c>
      <c r="V4" s="16"/>
      <c r="W4" s="11" t="s">
        <v>34</v>
      </c>
      <c r="X4" s="12">
        <v>1.8</v>
      </c>
      <c r="Y4" s="16"/>
      <c r="Z4" s="11" t="s">
        <v>34</v>
      </c>
      <c r="AA4" s="12">
        <v>1.5</v>
      </c>
      <c r="AB4" s="16"/>
      <c r="AC4" s="11" t="s">
        <v>34</v>
      </c>
      <c r="AD4" s="12">
        <v>1.2</v>
      </c>
      <c r="AE4" s="16"/>
      <c r="AF4" s="11" t="s">
        <v>34</v>
      </c>
      <c r="AG4" s="12">
        <v>0.75</v>
      </c>
    </row>
    <row r="5" spans="2:33" x14ac:dyDescent="0.25">
      <c r="B5" s="17" t="s">
        <v>76</v>
      </c>
      <c r="C5" s="18">
        <f>SUM(C6:C23)</f>
        <v>2960.7068077855374</v>
      </c>
      <c r="E5" s="17" t="s">
        <v>76</v>
      </c>
      <c r="F5" s="18">
        <f>SUM(F7:F23)</f>
        <v>2155.2522187822497</v>
      </c>
      <c r="H5" s="17" t="s">
        <v>76</v>
      </c>
      <c r="I5" s="18">
        <f>SUM(I6:I23)</f>
        <v>34.900000000000006</v>
      </c>
      <c r="K5" s="17" t="s">
        <v>76</v>
      </c>
      <c r="L5" s="18">
        <f>SUM(L6:L23)</f>
        <v>541.69000000000005</v>
      </c>
      <c r="N5" s="17" t="s">
        <v>76</v>
      </c>
      <c r="O5" s="18">
        <f>SUM(O6:O23)</f>
        <v>34.900000000000006</v>
      </c>
      <c r="Q5" s="17" t="s">
        <v>76</v>
      </c>
      <c r="R5" s="18">
        <f>SUM(R6:R23)</f>
        <v>506.79</v>
      </c>
      <c r="T5" s="17" t="s">
        <v>76</v>
      </c>
      <c r="U5" s="18">
        <f>SUM(U6:U23)</f>
        <v>2787.0620142602497</v>
      </c>
      <c r="W5" s="17" t="s">
        <v>76</v>
      </c>
      <c r="X5" s="18">
        <f>SUM(X6:X23)</f>
        <v>981.05</v>
      </c>
      <c r="Z5" s="17" t="s">
        <v>76</v>
      </c>
      <c r="AA5" s="18">
        <f>SUM(AA6:AA23)</f>
        <v>580.04999999999995</v>
      </c>
      <c r="AB5" s="13"/>
      <c r="AC5" s="17" t="s">
        <v>76</v>
      </c>
      <c r="AD5" s="18">
        <f>SUM(AD6:AD23)</f>
        <v>3000</v>
      </c>
      <c r="AE5" s="13"/>
      <c r="AF5" s="17" t="s">
        <v>76</v>
      </c>
      <c r="AG5" s="18">
        <f>SUM(AG6:AG23)</f>
        <v>98.47</v>
      </c>
    </row>
    <row r="6" spans="2:33" x14ac:dyDescent="0.25">
      <c r="B6" s="19" t="s">
        <v>144</v>
      </c>
      <c r="C6" s="18">
        <v>261.18</v>
      </c>
      <c r="E6" s="19" t="s">
        <v>96</v>
      </c>
      <c r="F6" s="18">
        <f>I27/I3</f>
        <v>41.058823529411775</v>
      </c>
      <c r="H6" s="19" t="s">
        <v>25</v>
      </c>
      <c r="I6" s="18">
        <f>O27/O3</f>
        <v>34.900000000000006</v>
      </c>
      <c r="K6" s="19" t="s">
        <v>64</v>
      </c>
      <c r="L6" s="18">
        <v>21.6</v>
      </c>
      <c r="N6" s="19" t="s">
        <v>64</v>
      </c>
      <c r="O6" s="18">
        <v>21.6</v>
      </c>
      <c r="Q6" s="19" t="s">
        <v>48</v>
      </c>
      <c r="R6" s="18">
        <v>75.760000000000005</v>
      </c>
      <c r="T6" s="19" t="s">
        <v>43</v>
      </c>
      <c r="U6" s="18">
        <v>13</v>
      </c>
      <c r="W6" s="19" t="s">
        <v>66</v>
      </c>
      <c r="X6" s="18">
        <v>58</v>
      </c>
      <c r="Z6" s="19" t="s">
        <v>46</v>
      </c>
      <c r="AA6" s="18">
        <v>300</v>
      </c>
      <c r="AB6" s="13"/>
      <c r="AC6" s="19" t="s">
        <v>91</v>
      </c>
      <c r="AD6" s="18">
        <v>3000</v>
      </c>
      <c r="AE6" s="13"/>
      <c r="AF6" s="19" t="s">
        <v>31</v>
      </c>
      <c r="AG6" s="18">
        <v>98.47</v>
      </c>
    </row>
    <row r="7" spans="2:33" x14ac:dyDescent="0.25">
      <c r="B7" s="19" t="s">
        <v>63</v>
      </c>
      <c r="C7" s="18">
        <v>2073</v>
      </c>
      <c r="E7" s="19" t="s">
        <v>83</v>
      </c>
      <c r="F7" s="18">
        <f>L27/L3</f>
        <v>541.69000000000005</v>
      </c>
      <c r="H7" s="19"/>
      <c r="I7" s="18"/>
      <c r="K7" s="19" t="s">
        <v>65</v>
      </c>
      <c r="L7" s="18">
        <v>13.3</v>
      </c>
      <c r="N7" s="19" t="s">
        <v>65</v>
      </c>
      <c r="O7" s="18">
        <v>13.3</v>
      </c>
      <c r="Q7" s="19" t="s">
        <v>49</v>
      </c>
      <c r="R7" s="18">
        <v>23.03</v>
      </c>
      <c r="T7" s="19" t="s">
        <v>44</v>
      </c>
      <c r="U7" s="18">
        <v>15</v>
      </c>
      <c r="W7" s="19" t="s">
        <v>67</v>
      </c>
      <c r="X7" s="18">
        <v>343</v>
      </c>
      <c r="Z7" s="19" t="s">
        <v>47</v>
      </c>
      <c r="AA7" s="18">
        <v>181.53</v>
      </c>
      <c r="AC7" s="19"/>
      <c r="AD7" s="18"/>
      <c r="AF7" s="19"/>
      <c r="AG7" s="18"/>
    </row>
    <row r="8" spans="2:33" x14ac:dyDescent="0.25">
      <c r="B8" s="19" t="s">
        <v>82</v>
      </c>
      <c r="C8" s="18">
        <f>F27/F3</f>
        <v>626.5268077855377</v>
      </c>
      <c r="E8" s="19" t="s">
        <v>27</v>
      </c>
      <c r="F8" s="18">
        <f>U27/U3</f>
        <v>1613.5622187822498</v>
      </c>
      <c r="H8" s="19"/>
      <c r="I8" s="18"/>
      <c r="K8" s="19" t="s">
        <v>26</v>
      </c>
      <c r="L8" s="18">
        <f>R27/R3</f>
        <v>506.79000000000008</v>
      </c>
      <c r="N8" s="19"/>
      <c r="O8" s="18"/>
      <c r="Q8" s="19" t="s">
        <v>50</v>
      </c>
      <c r="R8" s="18">
        <v>56</v>
      </c>
      <c r="T8" s="19" t="s">
        <v>45</v>
      </c>
      <c r="U8" s="18">
        <v>6.6</v>
      </c>
      <c r="W8" s="19" t="s">
        <v>29</v>
      </c>
      <c r="X8" s="18">
        <f>AA27/AA3</f>
        <v>580.04999999999995</v>
      </c>
      <c r="Z8" s="19" t="s">
        <v>32</v>
      </c>
      <c r="AA8" s="18">
        <v>0.05</v>
      </c>
      <c r="AB8" s="13"/>
      <c r="AC8" s="19"/>
      <c r="AD8" s="18"/>
      <c r="AE8" s="13"/>
      <c r="AF8" s="19"/>
      <c r="AG8" s="18"/>
    </row>
    <row r="9" spans="2:33" x14ac:dyDescent="0.25">
      <c r="B9" s="19"/>
      <c r="C9" s="18"/>
      <c r="E9" s="19"/>
      <c r="F9" s="18"/>
      <c r="H9" s="19"/>
      <c r="I9" s="18"/>
      <c r="K9" s="19"/>
      <c r="L9" s="18"/>
      <c r="N9" s="19"/>
      <c r="O9" s="18"/>
      <c r="Q9" s="19" t="s">
        <v>51</v>
      </c>
      <c r="R9" s="18">
        <v>318</v>
      </c>
      <c r="T9" s="19" t="s">
        <v>57</v>
      </c>
      <c r="U9" s="18">
        <v>35</v>
      </c>
      <c r="W9" s="19"/>
      <c r="X9" s="18"/>
      <c r="Z9" s="19" t="s">
        <v>30</v>
      </c>
      <c r="AA9" s="18">
        <f>AG27/AG3</f>
        <v>98.469999999999985</v>
      </c>
      <c r="AC9" s="19"/>
      <c r="AD9" s="18"/>
      <c r="AF9" s="19"/>
      <c r="AG9" s="18"/>
    </row>
    <row r="10" spans="2:33" x14ac:dyDescent="0.25">
      <c r="B10" s="19"/>
      <c r="C10" s="18"/>
      <c r="E10" s="19"/>
      <c r="F10" s="18"/>
      <c r="H10" s="19"/>
      <c r="I10" s="18"/>
      <c r="K10" s="19"/>
      <c r="L10" s="18"/>
      <c r="N10" s="19"/>
      <c r="O10" s="18"/>
      <c r="Q10" s="19" t="s">
        <v>42</v>
      </c>
      <c r="R10" s="18">
        <v>34</v>
      </c>
      <c r="T10" s="19" t="s">
        <v>58</v>
      </c>
      <c r="U10" s="18">
        <v>100</v>
      </c>
      <c r="W10" s="19"/>
      <c r="X10" s="18"/>
      <c r="Z10" s="19"/>
      <c r="AA10" s="18"/>
      <c r="AC10" s="19"/>
      <c r="AD10" s="18"/>
      <c r="AF10" s="19"/>
      <c r="AG10" s="18"/>
    </row>
    <row r="11" spans="2:33" x14ac:dyDescent="0.25">
      <c r="B11" s="19"/>
      <c r="C11" s="18"/>
      <c r="E11" s="19"/>
      <c r="F11" s="18"/>
      <c r="H11" s="19"/>
      <c r="I11" s="18"/>
      <c r="K11" s="19"/>
      <c r="L11" s="20"/>
      <c r="N11" s="19"/>
      <c r="O11" s="18"/>
      <c r="Q11" s="19"/>
      <c r="R11" s="18"/>
      <c r="T11" s="19" t="s">
        <v>59</v>
      </c>
      <c r="U11" s="18">
        <v>8</v>
      </c>
      <c r="W11" s="19"/>
      <c r="X11" s="18"/>
      <c r="Z11" s="19"/>
      <c r="AA11" s="18"/>
      <c r="AC11" s="19"/>
      <c r="AD11" s="18"/>
      <c r="AF11" s="19"/>
      <c r="AG11" s="18"/>
    </row>
    <row r="12" spans="2:33" x14ac:dyDescent="0.25">
      <c r="B12" s="19"/>
      <c r="C12" s="18"/>
      <c r="E12" s="19"/>
      <c r="F12" s="18"/>
      <c r="H12" s="19"/>
      <c r="I12" s="18"/>
      <c r="K12" s="19"/>
      <c r="L12" s="18"/>
      <c r="N12" s="19"/>
      <c r="O12" s="18"/>
      <c r="Q12" s="19"/>
      <c r="R12" s="18"/>
      <c r="T12" s="19" t="s">
        <v>60</v>
      </c>
      <c r="U12" s="18">
        <v>25.76</v>
      </c>
      <c r="W12" s="19"/>
      <c r="X12" s="18"/>
      <c r="Z12" s="19"/>
      <c r="AA12" s="18"/>
      <c r="AC12" s="19"/>
      <c r="AD12" s="18"/>
      <c r="AF12" s="19"/>
      <c r="AG12" s="18"/>
    </row>
    <row r="13" spans="2:33" x14ac:dyDescent="0.25">
      <c r="B13" s="19"/>
      <c r="C13" s="18"/>
      <c r="E13" s="19"/>
      <c r="F13" s="18"/>
      <c r="H13" s="19"/>
      <c r="I13" s="18"/>
      <c r="K13" s="19"/>
      <c r="L13" s="18"/>
      <c r="N13" s="19"/>
      <c r="O13" s="18"/>
      <c r="Q13" s="19"/>
      <c r="R13" s="18"/>
      <c r="T13" s="19" t="s">
        <v>61</v>
      </c>
      <c r="U13" s="18">
        <v>4</v>
      </c>
      <c r="W13" s="19"/>
      <c r="X13" s="18"/>
      <c r="Z13" s="19"/>
      <c r="AA13" s="18"/>
      <c r="AC13" s="19"/>
      <c r="AD13" s="18"/>
      <c r="AF13" s="19"/>
      <c r="AG13" s="18"/>
    </row>
    <row r="14" spans="2:33" x14ac:dyDescent="0.25">
      <c r="B14" s="19"/>
      <c r="C14" s="18"/>
      <c r="E14" s="19"/>
      <c r="F14" s="18"/>
      <c r="H14" s="19"/>
      <c r="I14" s="18"/>
      <c r="K14" s="19"/>
      <c r="L14" s="18"/>
      <c r="N14" s="19"/>
      <c r="O14" s="18"/>
      <c r="Q14" s="19"/>
      <c r="R14" s="18"/>
      <c r="T14" s="19" t="s">
        <v>68</v>
      </c>
      <c r="U14" s="18">
        <v>0.7</v>
      </c>
      <c r="W14" s="19"/>
      <c r="X14" s="18"/>
      <c r="Z14" s="19"/>
      <c r="AA14" s="18"/>
      <c r="AC14" s="19"/>
      <c r="AD14" s="18"/>
      <c r="AF14" s="19"/>
      <c r="AG14" s="18"/>
    </row>
    <row r="15" spans="2:33" x14ac:dyDescent="0.25">
      <c r="B15" s="19"/>
      <c r="C15" s="18"/>
      <c r="E15" s="19"/>
      <c r="F15" s="18"/>
      <c r="H15" s="19"/>
      <c r="I15" s="18"/>
      <c r="K15" s="19"/>
      <c r="L15" s="18"/>
      <c r="N15" s="19"/>
      <c r="O15" s="18"/>
      <c r="Q15" s="19"/>
      <c r="R15" s="18"/>
      <c r="T15" s="19" t="s">
        <v>69</v>
      </c>
      <c r="U15" s="18">
        <v>0.66</v>
      </c>
      <c r="W15" s="19"/>
      <c r="X15" s="18"/>
      <c r="Z15" s="19"/>
      <c r="AA15" s="18"/>
      <c r="AC15" s="19"/>
      <c r="AD15" s="18"/>
      <c r="AF15" s="19"/>
      <c r="AG15" s="18"/>
    </row>
    <row r="16" spans="2:33" x14ac:dyDescent="0.25">
      <c r="B16" s="19"/>
      <c r="C16" s="18"/>
      <c r="E16" s="19"/>
      <c r="F16" s="18"/>
      <c r="H16" s="19"/>
      <c r="I16" s="18"/>
      <c r="K16" s="19"/>
      <c r="L16" s="18"/>
      <c r="N16" s="19"/>
      <c r="O16" s="18"/>
      <c r="Q16" s="19"/>
      <c r="R16" s="18"/>
      <c r="T16" s="19" t="s">
        <v>39</v>
      </c>
      <c r="U16" s="18">
        <f>X27/X3</f>
        <v>629.5508021390375</v>
      </c>
      <c r="W16" s="19"/>
      <c r="X16" s="18"/>
      <c r="Z16" s="19"/>
      <c r="AA16" s="18"/>
      <c r="AC16" s="19"/>
      <c r="AD16" s="18"/>
      <c r="AF16" s="19"/>
      <c r="AG16" s="18"/>
    </row>
    <row r="17" spans="2:33" x14ac:dyDescent="0.25">
      <c r="B17" s="19"/>
      <c r="C17" s="18"/>
      <c r="E17" s="19"/>
      <c r="F17" s="20"/>
      <c r="H17" s="19"/>
      <c r="I17" s="18"/>
      <c r="K17" s="19"/>
      <c r="L17" s="18"/>
      <c r="N17" s="19"/>
      <c r="O17" s="18"/>
      <c r="Q17" s="19"/>
      <c r="R17" s="18"/>
      <c r="T17" s="19" t="s">
        <v>52</v>
      </c>
      <c r="U17" s="18">
        <v>163.63999999999999</v>
      </c>
      <c r="W17" s="19"/>
      <c r="X17" s="18"/>
      <c r="Z17" s="19"/>
      <c r="AA17" s="18"/>
      <c r="AC17" s="19"/>
      <c r="AD17" s="18"/>
      <c r="AF17" s="19"/>
      <c r="AG17" s="18"/>
    </row>
    <row r="18" spans="2:33" x14ac:dyDescent="0.25">
      <c r="B18" s="19"/>
      <c r="C18" s="18"/>
      <c r="E18" s="19"/>
      <c r="F18" s="18"/>
      <c r="H18" s="19"/>
      <c r="I18" s="18"/>
      <c r="K18" s="19"/>
      <c r="L18" s="18"/>
      <c r="N18" s="19"/>
      <c r="O18" s="18"/>
      <c r="Q18" s="19"/>
      <c r="R18" s="18"/>
      <c r="T18" s="19" t="s">
        <v>53</v>
      </c>
      <c r="U18" s="18">
        <v>23.03</v>
      </c>
      <c r="W18" s="19"/>
      <c r="X18" s="18"/>
      <c r="Z18" s="19"/>
      <c r="AA18" s="18"/>
      <c r="AC18" s="19"/>
      <c r="AD18" s="18"/>
      <c r="AF18" s="19"/>
      <c r="AG18" s="18"/>
    </row>
    <row r="19" spans="2:33" x14ac:dyDescent="0.25">
      <c r="B19" s="19"/>
      <c r="C19" s="18"/>
      <c r="E19" s="19"/>
      <c r="F19" s="18"/>
      <c r="H19" s="19"/>
      <c r="I19" s="18"/>
      <c r="K19" s="19"/>
      <c r="L19" s="18"/>
      <c r="N19" s="19"/>
      <c r="O19" s="18"/>
      <c r="Q19" s="19"/>
      <c r="R19" s="18"/>
      <c r="T19" s="19" t="s">
        <v>54</v>
      </c>
      <c r="U19" s="18">
        <v>100</v>
      </c>
      <c r="W19" s="19"/>
      <c r="X19" s="18"/>
      <c r="Z19" s="19"/>
      <c r="AA19" s="18"/>
      <c r="AC19" s="19"/>
      <c r="AD19" s="18"/>
      <c r="AF19" s="19"/>
      <c r="AG19" s="18"/>
    </row>
    <row r="20" spans="2:33" x14ac:dyDescent="0.25">
      <c r="B20" s="19"/>
      <c r="C20" s="18"/>
      <c r="E20" s="19"/>
      <c r="F20" s="18"/>
      <c r="H20" s="19"/>
      <c r="I20" s="18"/>
      <c r="K20" s="19"/>
      <c r="L20" s="18"/>
      <c r="N20" s="19"/>
      <c r="O20" s="18"/>
      <c r="Q20" s="19"/>
      <c r="R20" s="18"/>
      <c r="T20" s="19" t="s">
        <v>92</v>
      </c>
      <c r="U20" s="18">
        <f>AD27/AD3</f>
        <v>1212.1212121212122</v>
      </c>
      <c r="W20" s="19"/>
      <c r="X20" s="18"/>
      <c r="Z20" s="19"/>
      <c r="AA20" s="18"/>
      <c r="AC20" s="19"/>
      <c r="AD20" s="18"/>
      <c r="AF20" s="19"/>
      <c r="AG20" s="18"/>
    </row>
    <row r="21" spans="2:33" x14ac:dyDescent="0.25">
      <c r="B21" s="19"/>
      <c r="C21" s="18"/>
      <c r="E21" s="19"/>
      <c r="F21" s="18"/>
      <c r="H21" s="19"/>
      <c r="I21" s="18"/>
      <c r="K21" s="19"/>
      <c r="L21" s="18"/>
      <c r="N21" s="19"/>
      <c r="O21" s="18"/>
      <c r="Q21" s="19"/>
      <c r="R21" s="18"/>
      <c r="T21" s="19" t="s">
        <v>56</v>
      </c>
      <c r="U21" s="18">
        <v>100</v>
      </c>
      <c r="W21" s="19"/>
      <c r="X21" s="18"/>
      <c r="Z21" s="19"/>
      <c r="AA21" s="18"/>
      <c r="AC21" s="19"/>
      <c r="AD21" s="18"/>
      <c r="AF21" s="19"/>
      <c r="AG21" s="18"/>
    </row>
    <row r="22" spans="2:33" x14ac:dyDescent="0.25">
      <c r="B22" s="19"/>
      <c r="C22" s="18"/>
      <c r="E22" s="19"/>
      <c r="F22" s="18"/>
      <c r="H22" s="19"/>
      <c r="I22" s="18"/>
      <c r="K22" s="19"/>
      <c r="L22" s="18"/>
      <c r="N22" s="19"/>
      <c r="O22" s="18"/>
      <c r="Q22" s="19"/>
      <c r="R22" s="18"/>
      <c r="T22" s="19" t="s">
        <v>55</v>
      </c>
      <c r="U22" s="18">
        <v>100</v>
      </c>
      <c r="W22" s="19"/>
      <c r="X22" s="18"/>
      <c r="Z22" s="19"/>
      <c r="AA22" s="18"/>
      <c r="AC22" s="19"/>
      <c r="AD22" s="18"/>
      <c r="AF22" s="19"/>
      <c r="AG22" s="18"/>
    </row>
    <row r="23" spans="2:33" x14ac:dyDescent="0.25">
      <c r="B23" s="19"/>
      <c r="C23" s="18"/>
      <c r="E23" s="19"/>
      <c r="F23" s="18"/>
      <c r="H23" s="19"/>
      <c r="I23" s="18"/>
      <c r="K23" s="19"/>
      <c r="L23" s="18"/>
      <c r="N23" s="19"/>
      <c r="O23" s="18"/>
      <c r="Q23" s="19"/>
      <c r="R23" s="18"/>
      <c r="T23" s="19" t="s">
        <v>90</v>
      </c>
      <c r="U23" s="20">
        <v>250</v>
      </c>
      <c r="W23" s="19"/>
      <c r="X23" s="18"/>
      <c r="Z23" s="19"/>
      <c r="AA23" s="18"/>
      <c r="AC23" s="19"/>
      <c r="AD23" s="18"/>
      <c r="AF23" s="19"/>
      <c r="AG23" s="18"/>
    </row>
    <row r="24" spans="2:33" s="13" customFormat="1" x14ac:dyDescent="0.25">
      <c r="B24" s="21" t="s">
        <v>35</v>
      </c>
      <c r="C24" s="22">
        <f>C5*C4</f>
        <v>71056.963386852905</v>
      </c>
      <c r="E24" s="21" t="s">
        <v>35</v>
      </c>
      <c r="F24" s="22">
        <f>F5*F4</f>
        <v>12931.513312693498</v>
      </c>
      <c r="H24" s="21" t="s">
        <v>35</v>
      </c>
      <c r="I24" s="22">
        <f>I5*I4</f>
        <v>209.40000000000003</v>
      </c>
      <c r="K24" s="21" t="s">
        <v>35</v>
      </c>
      <c r="L24" s="22">
        <f>L5*L4</f>
        <v>2708.4500000000003</v>
      </c>
      <c r="N24" s="21" t="s">
        <v>35</v>
      </c>
      <c r="O24" s="22">
        <f>O5*O4</f>
        <v>174.50000000000003</v>
      </c>
      <c r="Q24" s="21" t="s">
        <v>35</v>
      </c>
      <c r="R24" s="22">
        <f>R5*R4</f>
        <v>1672.4069999999999</v>
      </c>
      <c r="T24" s="21" t="s">
        <v>35</v>
      </c>
      <c r="U24" s="22">
        <f>U5*U4</f>
        <v>9197.3046470588233</v>
      </c>
      <c r="V24" s="9"/>
      <c r="W24" s="21" t="s">
        <v>35</v>
      </c>
      <c r="X24" s="22">
        <f>X5*X4</f>
        <v>1765.8899999999999</v>
      </c>
      <c r="Z24" s="21" t="s">
        <v>35</v>
      </c>
      <c r="AA24" s="22">
        <f>AA5*AA4</f>
        <v>870.07499999999993</v>
      </c>
      <c r="AC24" s="21" t="s">
        <v>35</v>
      </c>
      <c r="AD24" s="22">
        <f>AD5*AD4</f>
        <v>3600</v>
      </c>
      <c r="AF24" s="21" t="s">
        <v>35</v>
      </c>
      <c r="AG24" s="22">
        <f>AG5*AG4</f>
        <v>73.852499999999992</v>
      </c>
    </row>
    <row r="25" spans="2:33" x14ac:dyDescent="0.25">
      <c r="B25" s="23" t="s">
        <v>38</v>
      </c>
      <c r="C25" s="22">
        <v>1</v>
      </c>
      <c r="E25" s="23" t="s">
        <v>38</v>
      </c>
      <c r="F25" s="22">
        <v>0.86</v>
      </c>
      <c r="H25" s="23" t="s">
        <v>38</v>
      </c>
      <c r="I25" s="22">
        <v>0.85</v>
      </c>
      <c r="K25" s="23" t="s">
        <v>38</v>
      </c>
      <c r="L25" s="22">
        <f>L4/L3</f>
        <v>0.83333333333333337</v>
      </c>
      <c r="N25" s="23" t="s">
        <v>38</v>
      </c>
      <c r="O25" s="22">
        <f>O4/O3</f>
        <v>0.83333333333333337</v>
      </c>
      <c r="Q25" s="23" t="s">
        <v>38</v>
      </c>
      <c r="R25" s="22">
        <f>R4/R3</f>
        <v>0.65999999999999992</v>
      </c>
      <c r="T25" s="23" t="s">
        <v>38</v>
      </c>
      <c r="U25" s="22">
        <v>0.95</v>
      </c>
      <c r="V25" s="13"/>
      <c r="W25" s="23" t="s">
        <v>38</v>
      </c>
      <c r="X25" s="22">
        <v>0.85</v>
      </c>
      <c r="Z25" s="23" t="s">
        <v>38</v>
      </c>
      <c r="AA25" s="22">
        <f>AA4/AA3</f>
        <v>0.83333333333333326</v>
      </c>
      <c r="AC25" s="23" t="s">
        <v>38</v>
      </c>
      <c r="AD25" s="22">
        <v>0.9</v>
      </c>
      <c r="AF25" s="23" t="s">
        <v>38</v>
      </c>
      <c r="AG25" s="22">
        <f>AG4/AG3</f>
        <v>0.5</v>
      </c>
    </row>
    <row r="26" spans="2:33" x14ac:dyDescent="0.25">
      <c r="B26" s="23" t="s">
        <v>36</v>
      </c>
      <c r="C26" s="22">
        <f>C24/C25-C24</f>
        <v>0</v>
      </c>
      <c r="E26" s="23" t="s">
        <v>36</v>
      </c>
      <c r="F26" s="22">
        <f>F24/F25-F24</f>
        <v>2105.1300741594077</v>
      </c>
      <c r="H26" s="23" t="s">
        <v>36</v>
      </c>
      <c r="I26" s="22">
        <f>I24/I25-I24</f>
        <v>36.952941176470603</v>
      </c>
      <c r="K26" s="23" t="s">
        <v>36</v>
      </c>
      <c r="L26" s="22">
        <f>L24/L25-L24</f>
        <v>541.69000000000005</v>
      </c>
      <c r="N26" s="23" t="s">
        <v>36</v>
      </c>
      <c r="O26" s="22">
        <f>O24/O25-O24</f>
        <v>34.900000000000006</v>
      </c>
      <c r="Q26" s="23" t="s">
        <v>36</v>
      </c>
      <c r="R26" s="22">
        <f>R24/R25-R24</f>
        <v>861.54300000000035</v>
      </c>
      <c r="T26" s="23" t="s">
        <v>36</v>
      </c>
      <c r="U26" s="22">
        <f>U24/U25-U24</f>
        <v>484.0686656346752</v>
      </c>
      <c r="W26" s="23" t="s">
        <v>36</v>
      </c>
      <c r="X26" s="22">
        <f>X24/X25-X24</f>
        <v>311.62764705882364</v>
      </c>
      <c r="Z26" s="23" t="s">
        <v>36</v>
      </c>
      <c r="AA26" s="22">
        <f>AA24/AA25-AA24</f>
        <v>174.01499999999999</v>
      </c>
      <c r="AC26" s="23" t="s">
        <v>36</v>
      </c>
      <c r="AD26" s="22">
        <f>AD24/AD25-AD24</f>
        <v>400</v>
      </c>
      <c r="AF26" s="23" t="s">
        <v>36</v>
      </c>
      <c r="AG26" s="22">
        <f>AG24/AG25-AG24</f>
        <v>73.852499999999992</v>
      </c>
    </row>
    <row r="27" spans="2:33" x14ac:dyDescent="0.25">
      <c r="B27" s="24" t="s">
        <v>37</v>
      </c>
      <c r="C27" s="25">
        <f>C26+C24</f>
        <v>71056.963386852905</v>
      </c>
      <c r="E27" s="24" t="s">
        <v>37</v>
      </c>
      <c r="F27" s="25">
        <f>F26+F24</f>
        <v>15036.643386852906</v>
      </c>
      <c r="H27" s="24" t="s">
        <v>37</v>
      </c>
      <c r="I27" s="25">
        <f>I26+I24</f>
        <v>246.35294117647064</v>
      </c>
      <c r="K27" s="24" t="s">
        <v>37</v>
      </c>
      <c r="L27" s="25">
        <f>L26+L24</f>
        <v>3250.1400000000003</v>
      </c>
      <c r="N27" s="24" t="s">
        <v>37</v>
      </c>
      <c r="O27" s="25">
        <f>O26+O24</f>
        <v>209.40000000000003</v>
      </c>
      <c r="Q27" s="24" t="s">
        <v>37</v>
      </c>
      <c r="R27" s="25">
        <f>R26+R24</f>
        <v>2533.9500000000003</v>
      </c>
      <c r="T27" s="24" t="s">
        <v>37</v>
      </c>
      <c r="U27" s="25">
        <f>U26+U24</f>
        <v>9681.3733126934985</v>
      </c>
      <c r="W27" s="24" t="s">
        <v>37</v>
      </c>
      <c r="X27" s="25">
        <f>X26+X24</f>
        <v>2077.5176470588235</v>
      </c>
      <c r="Z27" s="24" t="s">
        <v>37</v>
      </c>
      <c r="AA27" s="25">
        <f>AA26+AA24</f>
        <v>1044.0899999999999</v>
      </c>
      <c r="AC27" s="24" t="s">
        <v>37</v>
      </c>
      <c r="AD27" s="25">
        <f>AD26+AD24</f>
        <v>4000</v>
      </c>
      <c r="AF27" s="24" t="s">
        <v>37</v>
      </c>
      <c r="AG27" s="25">
        <f>AG26+AG24</f>
        <v>147.70499999999998</v>
      </c>
    </row>
    <row r="29" spans="2:33" x14ac:dyDescent="0.25">
      <c r="AC29"/>
    </row>
    <row r="30" spans="2:33" x14ac:dyDescent="0.25">
      <c r="B30" s="28" t="s">
        <v>75</v>
      </c>
      <c r="C30" s="29">
        <v>24</v>
      </c>
    </row>
    <row r="31" spans="2:33" x14ac:dyDescent="0.25">
      <c r="B31" s="30" t="s">
        <v>74</v>
      </c>
      <c r="C31" s="31">
        <f>C5/1000</f>
        <v>2.9607068077855376</v>
      </c>
      <c r="F31"/>
    </row>
    <row r="32" spans="2:33" x14ac:dyDescent="0.25">
      <c r="B32" s="30" t="s">
        <v>73</v>
      </c>
      <c r="C32" s="31">
        <f>C27/1000</f>
        <v>71.0569633868529</v>
      </c>
    </row>
    <row r="33" spans="2:21" x14ac:dyDescent="0.25">
      <c r="B33" s="30" t="s">
        <v>81</v>
      </c>
      <c r="C33" s="31">
        <f>(C26+F26+L26+O26+R26+U26+X26+AA26+AD26+AG26+I26)/1000</f>
        <v>5.0237798280293786</v>
      </c>
    </row>
    <row r="34" spans="2:21" x14ac:dyDescent="0.25">
      <c r="B34" s="30" t="s">
        <v>38</v>
      </c>
      <c r="C34" s="31">
        <f>1-C33/C32</f>
        <v>0.92929926092283743</v>
      </c>
      <c r="N34"/>
      <c r="Q34"/>
    </row>
    <row r="35" spans="2:21" x14ac:dyDescent="0.25">
      <c r="B35" s="30" t="s">
        <v>147</v>
      </c>
      <c r="C35" s="31">
        <f>C8/1000</f>
        <v>0.62652680778553771</v>
      </c>
    </row>
    <row r="36" spans="2:21" x14ac:dyDescent="0.25">
      <c r="B36" s="30" t="s">
        <v>145</v>
      </c>
      <c r="C36" s="31">
        <f>C35*C30</f>
        <v>15.036643386852905</v>
      </c>
    </row>
    <row r="37" spans="2:21" x14ac:dyDescent="0.25">
      <c r="B37" s="26" t="s">
        <v>146</v>
      </c>
      <c r="C37" s="27">
        <f>1-C33/C36</f>
        <v>0.6658975212232634</v>
      </c>
    </row>
    <row r="38" spans="2:21" x14ac:dyDescent="0.25">
      <c r="D38"/>
    </row>
    <row r="40" spans="2:21" x14ac:dyDescent="0.25">
      <c r="B40" s="32" t="s">
        <v>95</v>
      </c>
      <c r="C40" s="33" t="e">
        <f>(#REF!*#REF!+AA4*AA6)/1000</f>
        <v>#REF!</v>
      </c>
    </row>
    <row r="44" spans="2:21" x14ac:dyDescent="0.25">
      <c r="U44"/>
    </row>
    <row r="46" spans="2:21" x14ac:dyDescent="0.25">
      <c r="U46"/>
    </row>
    <row r="48" spans="2:21" x14ac:dyDescent="0.25">
      <c r="S48"/>
    </row>
  </sheetData>
  <mergeCells count="22">
    <mergeCell ref="T2:U2"/>
    <mergeCell ref="W2:X2"/>
    <mergeCell ref="Z2:AA2"/>
    <mergeCell ref="AC2:AD2"/>
    <mergeCell ref="AF2:AG2"/>
    <mergeCell ref="B2:C2"/>
    <mergeCell ref="E2:F2"/>
    <mergeCell ref="H2:I2"/>
    <mergeCell ref="K2:L2"/>
    <mergeCell ref="N2:O2"/>
    <mergeCell ref="Q2:R2"/>
    <mergeCell ref="T1:U1"/>
    <mergeCell ref="W1:X1"/>
    <mergeCell ref="Z1:AA1"/>
    <mergeCell ref="AC1:AD1"/>
    <mergeCell ref="AF1:AG1"/>
    <mergeCell ref="B1:C1"/>
    <mergeCell ref="E1:F1"/>
    <mergeCell ref="H1:I1"/>
    <mergeCell ref="K1:L1"/>
    <mergeCell ref="N1:O1"/>
    <mergeCell ref="Q1:R1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EF5FF2E39E20848B3E11F33FC3786D6" ma:contentTypeVersion="4" ma:contentTypeDescription="Crée un document." ma:contentTypeScope="" ma:versionID="3864aad841ac7f073fafde2aa4519978">
  <xsd:schema xmlns:xsd="http://www.w3.org/2001/XMLSchema" xmlns:xs="http://www.w3.org/2001/XMLSchema" xmlns:p="http://schemas.microsoft.com/office/2006/metadata/properties" xmlns:ns2="dc6fab8e-e7ea-4375-ad2d-3d16fa06b599" targetNamespace="http://schemas.microsoft.com/office/2006/metadata/properties" ma:root="true" ma:fieldsID="7973e0ec14fa603f0f0627b8d3dbc3e5" ns2:_="">
    <xsd:import namespace="dc6fab8e-e7ea-4375-ad2d-3d16fa06b59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c6fab8e-e7ea-4375-ad2d-3d16fa06b59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81E7AF4-1B59-4048-B236-2367CB6455C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c6fab8e-e7ea-4375-ad2d-3d16fa06b59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5538A2B-1A28-41AF-9383-AF30D5B3C88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1071054-CA9B-46EF-B7D4-B30ABA030C0D}">
  <ds:schemaRefs>
    <ds:schemaRef ds:uri="http://www.w3.org/XML/1998/namespace"/>
    <ds:schemaRef ds:uri="http://schemas.microsoft.com/office/infopath/2007/PartnerControls"/>
    <ds:schemaRef ds:uri="http://schemas.microsoft.com/office/2006/metadata/properties"/>
    <ds:schemaRef ds:uri="http://purl.org/dc/dcmitype/"/>
    <ds:schemaRef ds:uri="dc6fab8e-e7ea-4375-ad2d-3d16fa06b599"/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</vt:lpstr>
      <vt:lpstr>Sheet2</vt:lpstr>
      <vt:lpstr>Sheet3</vt:lpstr>
      <vt:lpstr>Sheet4</vt:lpstr>
      <vt:lpstr>Sheet6</vt:lpstr>
      <vt:lpstr>Sheet5</vt:lpstr>
      <vt:lpstr>Sheet7</vt:lpstr>
      <vt:lpstr>Sheet9</vt:lpstr>
      <vt:lpstr>Sheet10</vt:lpstr>
      <vt:lpstr>Sheet8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Florent Cournoyer</dc:creator>
  <cp:keywords/>
  <dc:description/>
  <cp:lastModifiedBy>Florent Cournoyer</cp:lastModifiedBy>
  <cp:revision/>
  <cp:lastPrinted>2024-02-23T21:13:36Z</cp:lastPrinted>
  <dcterms:created xsi:type="dcterms:W3CDTF">2024-01-29T16:51:03Z</dcterms:created>
  <dcterms:modified xsi:type="dcterms:W3CDTF">2024-02-23T22:26:12Z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0x0101003EF5FF2E39E20848B3E11F33FC3786D6</vt:lpwstr>
  </property>
</Properties>
</file>