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35DB9423-26D8-4658-8FF2-420F05E4EC0C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8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8" l="1"/>
  <c r="C31" i="8"/>
  <c r="C32" i="8" s="1"/>
  <c r="C32" i="9"/>
  <c r="C31" i="9"/>
  <c r="C30" i="9"/>
  <c r="D22" i="9"/>
  <c r="D20" i="9"/>
  <c r="D18" i="9"/>
  <c r="D16" i="9"/>
  <c r="D14" i="9"/>
  <c r="D12" i="9"/>
  <c r="C29" i="9"/>
  <c r="D3" i="9"/>
  <c r="D4" i="9"/>
  <c r="D5" i="9"/>
  <c r="D6" i="9"/>
  <c r="D7" i="9"/>
  <c r="D8" i="9"/>
  <c r="D9" i="9"/>
  <c r="D10" i="9"/>
  <c r="D11" i="9"/>
  <c r="D13" i="9"/>
  <c r="D15" i="9"/>
  <c r="D17" i="9"/>
  <c r="D19" i="9"/>
  <c r="D21" i="9"/>
  <c r="D23" i="9"/>
  <c r="D24" i="9"/>
  <c r="D25" i="9"/>
  <c r="D26" i="9"/>
  <c r="D27" i="9"/>
  <c r="D28" i="9"/>
  <c r="D2" i="9"/>
  <c r="G35" i="9"/>
  <c r="G33" i="9"/>
  <c r="O21" i="8"/>
  <c r="O22" i="8"/>
  <c r="F10" i="8"/>
  <c r="F9" i="8"/>
  <c r="F8" i="8"/>
  <c r="F7" i="8"/>
  <c r="F6" i="8"/>
  <c r="O3" i="8"/>
  <c r="I3" i="8"/>
  <c r="C36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D29" i="9" l="1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L5" i="8" l="1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20" i="8" l="1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3" i="8" l="1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8" i="8" l="1"/>
  <c r="C30" i="8" s="1"/>
  <c r="C23" i="4"/>
  <c r="C28" i="4" s="1"/>
  <c r="I9" i="2"/>
  <c r="I5" i="2" s="1"/>
  <c r="I20" i="2" s="1"/>
  <c r="I22" i="2" s="1"/>
  <c r="I23" i="2" s="1"/>
  <c r="C30" i="4" l="1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23" i="3" l="1"/>
  <c r="C28" i="3" s="1"/>
  <c r="C29" i="3"/>
  <c r="C30" i="3" l="1"/>
</calcChain>
</file>

<file path=xl/sharedStrings.xml><?xml version="1.0" encoding="utf-8"?>
<sst xmlns="http://schemas.openxmlformats.org/spreadsheetml/2006/main" count="1006" uniqueCount="149">
  <si>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</si>
  <si>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</si>
  <si>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</si>
  <si>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</si>
  <si>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</si>
  <si>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</si>
  <si>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</si>
  <si>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</si>
  <si>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</si>
  <si>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</si>
  <si>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</si>
  <si>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</si>
  <si>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</si>
  <si>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</si>
  <si>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</si>
  <si>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</si>
  <si>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</si>
  <si>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</si>
  <si>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</si>
  <si>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</si>
  <si>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</si>
  <si>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</si>
  <si>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</si>
  <si>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</si>
  <si>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</si>
  <si>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</si>
  <si>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</si>
  <si>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</si>
  <si>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</si>
  <si>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</si>
  <si>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</si>
  <si>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</si>
  <si>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</si>
  <si>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</si>
  <si>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</si>
  <si>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</si>
  <si>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</si>
  <si>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</si>
  <si>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</si>
  <si>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</si>
  <si>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</si>
  <si>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</si>
  <si>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</si>
  <si>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</si>
  <si>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</si>
  <si>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</si>
  <si>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</si>
  <si>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</si>
  <si>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</si>
  <si>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</si>
  <si>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</si>
  <si>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</si>
  <si>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</si>
  <si>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</si>
  <si>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</si>
  <si>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</si>
  <si>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</si>
  <si>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</si>
  <si>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</si>
  <si>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</si>
  <si>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</si>
  <si>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</si>
  <si>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</si>
  <si>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</si>
  <si>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</si>
  <si>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</si>
  <si>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</si>
  <si>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</si>
  <si>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</si>
  <si>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</si>
  <si>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</si>
  <si>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</si>
  <si>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</si>
  <si>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</si>
  <si>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</si>
  <si>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</si>
  <si>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</si>
  <si>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</si>
  <si>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</si>
  <si>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</si>
  <si>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</si>
  <si>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</si>
  <si>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</si>
  <si>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</si>
  <si>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</si>
  <si>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</si>
  <si>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</si>
  <si>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</si>
  <si>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</si>
  <si>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</si>
  <si>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</si>
  <si>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</si>
  <si>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</si>
  <si>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</si>
  <si>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</si>
  <si>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</si>
  <si>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</si>
  <si>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LDO - TPS7A33</t>
  </si>
  <si>
    <t>Top</t>
  </si>
  <si>
    <t>Prepreg</t>
  </si>
  <si>
    <t>Signal (GND)</t>
  </si>
  <si>
    <t>Core</t>
  </si>
  <si>
    <t>Signal</t>
  </si>
  <si>
    <t>Bot</t>
  </si>
  <si>
    <t>Signal (PWR)</t>
  </si>
  <si>
    <t>Thickness (mils)</t>
  </si>
  <si>
    <t>mm</t>
  </si>
  <si>
    <t>mils</t>
  </si>
  <si>
    <t>Thickness (mm)</t>
  </si>
  <si>
    <t>Converters</t>
  </si>
  <si>
    <t>Layer</t>
  </si>
  <si>
    <t>Total GND</t>
  </si>
  <si>
    <t>Total Signal</t>
  </si>
  <si>
    <t>Total PWR</t>
  </si>
  <si>
    <t>Tot thickness</t>
  </si>
  <si>
    <t>Name</t>
  </si>
  <si>
    <t>Top layer</t>
  </si>
  <si>
    <t>Dielectric 1</t>
  </si>
  <si>
    <t>Int1 (GND)</t>
  </si>
  <si>
    <t>Dielectric 2</t>
  </si>
  <si>
    <t>Int2 (Signal)</t>
  </si>
  <si>
    <t>Delectric 3</t>
  </si>
  <si>
    <t>Dielectric 4</t>
  </si>
  <si>
    <t>Dielectric 5</t>
  </si>
  <si>
    <t>Dielectric 6</t>
  </si>
  <si>
    <t>Int3 (GND)</t>
  </si>
  <si>
    <t>Int4 (Signal)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</si>
  <si>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</si>
  <si>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</si>
  <si>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</si>
  <si>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</si>
  <si>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</si>
  <si>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</si>
  <si>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</si>
  <si>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Int9 (GND)</t>
  </si>
  <si>
    <t>Dieletric 10</t>
  </si>
  <si>
    <t>Int10 (GND)</t>
  </si>
  <si>
    <t>Dieltric 11</t>
  </si>
  <si>
    <t>Int11 (Signal)</t>
  </si>
  <si>
    <t>Dieletric 12</t>
  </si>
  <si>
    <t>Int12 (GND)</t>
  </si>
  <si>
    <t>Dieltric 13</t>
  </si>
  <si>
    <t>Bottom Layer</t>
  </si>
  <si>
    <t>50Ohm traces (mils)</t>
  </si>
  <si>
    <t>40Ohm traces (mils)</t>
  </si>
  <si>
    <t>DRV_THERMAL</t>
  </si>
  <si>
    <t>Ptot (w) w/ DRV_MOTOR</t>
  </si>
  <si>
    <t>Eff (%) w/ DRV_MOTOR</t>
  </si>
  <si>
    <t>Itot (A) w/ DRV_MOTOR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</si>
</sst>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85</v>
      </c>
      <c r="F1" s="38"/>
      <c r="H1" s="37" t="s">
        <v>78</v>
      </c>
      <c r="I1" s="38"/>
      <c r="K1" s="37" t="s">
        <v>71</v>
      </c>
      <c r="L1" s="38"/>
      <c r="N1" s="37" t="s">
        <v>80</v>
      </c>
      <c r="O1" s="38"/>
      <c r="Q1" s="37" t="s">
        <v>79</v>
      </c>
      <c r="R1" s="38"/>
      <c r="T1" s="37" t="s">
        <v>80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77</v>
      </c>
      <c r="F2" s="40"/>
      <c r="G2" s="10"/>
      <c r="H2" s="39" t="s">
        <v>24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  <mergeCell ref="Z1:AA1"/>
    <mergeCell ref="AC1:AD1"/>
    <mergeCell ref="AC2:AD2"/>
    <mergeCell ref="Z2:AA2"/>
    <mergeCell ref="H2:I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7" t="s">
        <v>40</v>
      </c>
      <c r="C1" s="38"/>
      <c r="E1" s="37" t="s">
        <v>78</v>
      </c>
      <c r="F1" s="38"/>
      <c r="H1" s="37" t="s">
        <v>71</v>
      </c>
      <c r="I1" s="38"/>
      <c r="K1" s="37" t="s">
        <v>80</v>
      </c>
      <c r="L1" s="38"/>
      <c r="N1" s="37" t="s">
        <v>70</v>
      </c>
      <c r="O1" s="38"/>
      <c r="Q1" s="37" t="s">
        <v>80</v>
      </c>
      <c r="R1" s="38"/>
      <c r="T1" s="37" t="s">
        <v>70</v>
      </c>
      <c r="U1" s="38"/>
      <c r="W1" s="37" t="s">
        <v>80</v>
      </c>
      <c r="X1" s="38"/>
      <c r="Z1" s="37" t="s">
        <v>41</v>
      </c>
      <c r="AA1" s="38"/>
    </row>
    <row r="2" spans="2:27" x14ac:dyDescent="0.25">
      <c r="B2" s="39" t="s">
        <v>23</v>
      </c>
      <c r="C2" s="40"/>
      <c r="D2" s="10"/>
      <c r="E2" s="39" t="s">
        <v>24</v>
      </c>
      <c r="F2" s="40"/>
      <c r="G2" s="10"/>
      <c r="H2" s="39" t="s">
        <v>25</v>
      </c>
      <c r="I2" s="40"/>
      <c r="J2" s="10"/>
      <c r="K2" s="39" t="s">
        <v>26</v>
      </c>
      <c r="L2" s="40"/>
      <c r="M2" s="10"/>
      <c r="N2" s="39" t="s">
        <v>27</v>
      </c>
      <c r="O2" s="40"/>
      <c r="P2" s="10"/>
      <c r="Q2" s="39" t="s">
        <v>28</v>
      </c>
      <c r="R2" s="40"/>
      <c r="S2" s="10"/>
      <c r="T2" s="39" t="s">
        <v>39</v>
      </c>
      <c r="U2" s="40"/>
      <c r="V2" s="10"/>
      <c r="W2" s="39" t="s">
        <v>29</v>
      </c>
      <c r="X2" s="40"/>
      <c r="Y2" s="10"/>
      <c r="Z2" s="39" t="s">
        <v>30</v>
      </c>
      <c r="AA2" s="40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B1:C1"/>
    <mergeCell ref="E1:F1"/>
    <mergeCell ref="H1:I1"/>
    <mergeCell ref="K1:L1"/>
    <mergeCell ref="N1:O1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Q1:R1"/>
    <mergeCell ref="T1:U1"/>
    <mergeCell ref="W1:X1"/>
    <mergeCell ref="Z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85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86</v>
      </c>
      <c r="R1" s="38"/>
      <c r="T1" s="37" t="s">
        <v>80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84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  <mergeCell ref="B2:C2"/>
    <mergeCell ref="K2:L2"/>
    <mergeCell ref="N2:O2"/>
    <mergeCell ref="Q2:R2"/>
    <mergeCell ref="T2:U2"/>
    <mergeCell ref="B1:C1"/>
    <mergeCell ref="K1:L1"/>
    <mergeCell ref="N1:O1"/>
    <mergeCell ref="Q1:R1"/>
    <mergeCell ref="T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87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88</v>
      </c>
      <c r="R1" s="38"/>
      <c r="T1" s="37" t="s">
        <v>89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T2:U2"/>
    <mergeCell ref="W2:X2"/>
    <mergeCell ref="Z2:AA2"/>
    <mergeCell ref="AC2:AD2"/>
    <mergeCell ref="T1:U1"/>
    <mergeCell ref="W1:X1"/>
    <mergeCell ref="Z1:AA1"/>
    <mergeCell ref="AC1:AD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7" t="s">
        <v>40</v>
      </c>
      <c r="C1" s="38"/>
      <c r="E1" s="37" t="s">
        <v>87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88</v>
      </c>
      <c r="R1" s="38"/>
      <c r="T1" s="37" t="s">
        <v>89</v>
      </c>
      <c r="U1" s="38"/>
      <c r="W1" s="37" t="s">
        <v>88</v>
      </c>
      <c r="X1" s="38"/>
      <c r="Z1" s="37" t="s">
        <v>70</v>
      </c>
      <c r="AA1" s="38"/>
      <c r="AC1" s="37" t="s">
        <v>80</v>
      </c>
      <c r="AD1" s="38"/>
      <c r="AF1" s="37" t="s">
        <v>70</v>
      </c>
      <c r="AG1" s="38"/>
      <c r="AI1" s="37" t="s">
        <v>94</v>
      </c>
      <c r="AJ1" s="38"/>
    </row>
    <row r="2" spans="2:36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93</v>
      </c>
      <c r="X2" s="40"/>
      <c r="Y2" s="10"/>
      <c r="Z2" s="39" t="s">
        <v>39</v>
      </c>
      <c r="AA2" s="40"/>
      <c r="AB2" s="10"/>
      <c r="AC2" s="39" t="s">
        <v>29</v>
      </c>
      <c r="AD2" s="40"/>
      <c r="AE2" s="10"/>
      <c r="AF2" s="39" t="s">
        <v>92</v>
      </c>
      <c r="AG2" s="40"/>
      <c r="AH2" s="10"/>
      <c r="AI2" s="39" t="s">
        <v>30</v>
      </c>
      <c r="AJ2" s="40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abSelected="1" zoomScale="85" zoomScaleNormal="85" workbookViewId="0">
      <selection activeCell="M24" sqref="M2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7" t="s">
        <v>40</v>
      </c>
      <c r="C1" s="38"/>
      <c r="E1" s="37" t="s">
        <v>87</v>
      </c>
      <c r="F1" s="38"/>
      <c r="H1" s="37" t="s">
        <v>71</v>
      </c>
      <c r="I1" s="38"/>
      <c r="K1" s="37" t="s">
        <v>80</v>
      </c>
      <c r="L1" s="38"/>
      <c r="N1" s="37" t="s">
        <v>97</v>
      </c>
      <c r="O1" s="38"/>
      <c r="Q1" s="37" t="s">
        <v>80</v>
      </c>
      <c r="R1" s="38"/>
      <c r="T1" s="37" t="s">
        <v>88</v>
      </c>
      <c r="U1" s="38"/>
      <c r="W1" s="37" t="s">
        <v>89</v>
      </c>
      <c r="X1" s="38"/>
      <c r="Z1" s="37" t="s">
        <v>88</v>
      </c>
      <c r="AA1" s="38"/>
      <c r="AC1" s="37" t="s">
        <v>70</v>
      </c>
      <c r="AD1" s="38"/>
      <c r="AF1" s="37" t="s">
        <v>80</v>
      </c>
      <c r="AG1" s="38"/>
      <c r="AI1" s="37" t="s">
        <v>70</v>
      </c>
      <c r="AJ1" s="38"/>
      <c r="AL1" s="37" t="s">
        <v>94</v>
      </c>
      <c r="AM1" s="38"/>
    </row>
    <row r="2" spans="2:39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96</v>
      </c>
      <c r="I2" s="40"/>
      <c r="J2" s="10"/>
      <c r="K2" s="39" t="s">
        <v>83</v>
      </c>
      <c r="L2" s="40"/>
      <c r="M2" s="10"/>
      <c r="N2" s="39" t="s">
        <v>25</v>
      </c>
      <c r="O2" s="40"/>
      <c r="P2" s="10"/>
      <c r="Q2" s="39" t="s">
        <v>26</v>
      </c>
      <c r="R2" s="40"/>
      <c r="S2" s="10"/>
      <c r="T2" s="39" t="s">
        <v>27</v>
      </c>
      <c r="U2" s="40"/>
      <c r="V2" s="10"/>
      <c r="W2" s="39" t="s">
        <v>28</v>
      </c>
      <c r="X2" s="40"/>
      <c r="Y2" s="10"/>
      <c r="Z2" s="39" t="s">
        <v>93</v>
      </c>
      <c r="AA2" s="40"/>
      <c r="AB2" s="10"/>
      <c r="AC2" s="39" t="s">
        <v>39</v>
      </c>
      <c r="AD2" s="40"/>
      <c r="AE2" s="10"/>
      <c r="AF2" s="39" t="s">
        <v>29</v>
      </c>
      <c r="AG2" s="40"/>
      <c r="AH2" s="10"/>
      <c r="AI2" s="39" t="s">
        <v>92</v>
      </c>
      <c r="AJ2" s="40"/>
      <c r="AK2" s="10"/>
      <c r="AL2" s="39" t="s">
        <v>30</v>
      </c>
      <c r="AM2" s="40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145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148</v>
      </c>
      <c r="C31" s="31">
        <f>C8/1000</f>
        <v>0.64462319288775649</v>
      </c>
      <c r="W31"/>
    </row>
    <row r="32" spans="2:39" x14ac:dyDescent="0.25">
      <c r="B32" s="30" t="s">
        <v>146</v>
      </c>
      <c r="C32" s="31">
        <f>C31*C26</f>
        <v>15.470956629306155</v>
      </c>
    </row>
    <row r="33" spans="2:21" x14ac:dyDescent="0.25">
      <c r="B33" s="26" t="s">
        <v>147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dimension ref="A1:H35"/>
  <sheetViews>
    <sheetView workbookViewId="0">
      <selection activeCell="H13" sqref="H13"/>
    </sheetView>
  </sheetViews>
  <sheetFormatPr defaultColWidth="9.140625" defaultRowHeight="15" x14ac:dyDescent="0.25"/>
  <cols>
    <col min="1" max="7" width="14.7109375" style="34" customWidth="1"/>
    <col min="8" max="16384" width="9.140625" style="34"/>
  </cols>
  <sheetData>
    <row r="1" spans="1:8" x14ac:dyDescent="0.25">
      <c r="A1" s="34" t="s">
        <v>115</v>
      </c>
      <c r="B1" s="34" t="s">
        <v>110</v>
      </c>
      <c r="C1" s="34" t="s">
        <v>105</v>
      </c>
      <c r="D1" s="34" t="s">
        <v>108</v>
      </c>
      <c r="E1" s="34" t="s">
        <v>143</v>
      </c>
      <c r="F1" s="34" t="s">
        <v>144</v>
      </c>
    </row>
    <row r="2" spans="1:8" x14ac:dyDescent="0.25">
      <c r="A2" s="35" t="s">
        <v>116</v>
      </c>
      <c r="B2" s="34" t="s">
        <v>98</v>
      </c>
      <c r="C2" s="35">
        <v>1.3779999999999999</v>
      </c>
      <c r="D2" s="35">
        <f>C2*0.0254</f>
        <v>3.5001199999999996E-2</v>
      </c>
      <c r="E2" s="35">
        <v>5</v>
      </c>
      <c r="F2" s="35">
        <v>7</v>
      </c>
    </row>
    <row r="3" spans="1:8" x14ac:dyDescent="0.25">
      <c r="A3" s="35" t="s">
        <v>117</v>
      </c>
      <c r="B3" s="34" t="s">
        <v>99</v>
      </c>
      <c r="C3" s="35">
        <v>3.8</v>
      </c>
      <c r="D3" s="35">
        <f t="shared" ref="D3:D28" si="0">C3*0.0254</f>
        <v>9.6519999999999995E-2</v>
      </c>
      <c r="E3" s="35"/>
      <c r="F3" s="35"/>
    </row>
    <row r="4" spans="1:8" x14ac:dyDescent="0.25">
      <c r="A4" s="35" t="s">
        <v>118</v>
      </c>
      <c r="B4" s="34" t="s">
        <v>100</v>
      </c>
      <c r="C4" s="35">
        <v>0.68899999999999995</v>
      </c>
      <c r="D4" s="35">
        <f t="shared" si="0"/>
        <v>1.7500599999999998E-2</v>
      </c>
      <c r="E4" s="35">
        <v>4</v>
      </c>
      <c r="F4" s="35">
        <v>6</v>
      </c>
    </row>
    <row r="5" spans="1:8" x14ac:dyDescent="0.25">
      <c r="A5" s="35" t="s">
        <v>119</v>
      </c>
      <c r="B5" s="34" t="s">
        <v>101</v>
      </c>
      <c r="C5" s="35">
        <v>4.2</v>
      </c>
      <c r="D5" s="35">
        <f t="shared" si="0"/>
        <v>0.10668</v>
      </c>
      <c r="E5" s="35"/>
      <c r="F5" s="35"/>
    </row>
    <row r="6" spans="1:8" x14ac:dyDescent="0.25">
      <c r="A6" s="35" t="s">
        <v>120</v>
      </c>
      <c r="B6" s="34" t="s">
        <v>102</v>
      </c>
      <c r="C6" s="35">
        <v>0.68899999999999995</v>
      </c>
      <c r="D6" s="35">
        <f t="shared" si="0"/>
        <v>1.7500599999999998E-2</v>
      </c>
      <c r="E6" s="35">
        <v>4</v>
      </c>
      <c r="F6" s="35">
        <v>6</v>
      </c>
    </row>
    <row r="7" spans="1:8" x14ac:dyDescent="0.25">
      <c r="A7" s="35" t="s">
        <v>121</v>
      </c>
      <c r="B7" s="34" t="s">
        <v>99</v>
      </c>
      <c r="C7" s="35">
        <v>3.8</v>
      </c>
      <c r="D7" s="35">
        <f t="shared" si="0"/>
        <v>9.6519999999999995E-2</v>
      </c>
      <c r="E7" s="35"/>
      <c r="F7" s="35"/>
    </row>
    <row r="8" spans="1:8" x14ac:dyDescent="0.25">
      <c r="A8" s="35" t="s">
        <v>125</v>
      </c>
      <c r="B8" s="34" t="s">
        <v>100</v>
      </c>
      <c r="C8" s="35">
        <v>0.68899999999999995</v>
      </c>
      <c r="D8" s="35">
        <f t="shared" si="0"/>
        <v>1.7500599999999998E-2</v>
      </c>
      <c r="E8" s="35">
        <v>4</v>
      </c>
      <c r="F8" s="35">
        <v>6</v>
      </c>
    </row>
    <row r="9" spans="1:8" x14ac:dyDescent="0.25">
      <c r="A9" s="35" t="s">
        <v>122</v>
      </c>
      <c r="B9" s="34" t="s">
        <v>101</v>
      </c>
      <c r="C9" s="35">
        <v>4.2</v>
      </c>
      <c r="D9" s="35">
        <f t="shared" si="0"/>
        <v>0.10668</v>
      </c>
      <c r="E9" s="35"/>
      <c r="F9" s="35"/>
    </row>
    <row r="10" spans="1:8" x14ac:dyDescent="0.25">
      <c r="A10" s="35" t="s">
        <v>126</v>
      </c>
      <c r="B10" s="34" t="s">
        <v>102</v>
      </c>
      <c r="C10" s="35">
        <v>0.68899999999999995</v>
      </c>
      <c r="D10" s="35">
        <f t="shared" si="0"/>
        <v>1.7500599999999998E-2</v>
      </c>
      <c r="E10" s="35">
        <v>4</v>
      </c>
      <c r="F10" s="35">
        <v>6</v>
      </c>
    </row>
    <row r="11" spans="1:8" x14ac:dyDescent="0.25">
      <c r="A11" s="35" t="s">
        <v>123</v>
      </c>
      <c r="B11" s="34" t="s">
        <v>99</v>
      </c>
      <c r="C11" s="35">
        <v>3.8</v>
      </c>
      <c r="D11" s="35">
        <f t="shared" si="0"/>
        <v>9.6519999999999995E-2</v>
      </c>
      <c r="E11" s="35"/>
      <c r="F11" s="35"/>
    </row>
    <row r="12" spans="1:8" x14ac:dyDescent="0.25">
      <c r="A12" s="35" t="s">
        <v>127</v>
      </c>
      <c r="B12" s="34" t="s">
        <v>100</v>
      </c>
      <c r="C12" s="35">
        <v>0.68899999999999995</v>
      </c>
      <c r="D12" s="35">
        <f t="shared" si="0"/>
        <v>1.7500599999999998E-2</v>
      </c>
      <c r="E12" s="35">
        <v>4</v>
      </c>
      <c r="F12" s="35">
        <v>6</v>
      </c>
      <c r="G12" s="35"/>
      <c r="H12" s="35"/>
    </row>
    <row r="13" spans="1:8" x14ac:dyDescent="0.25">
      <c r="A13" s="35" t="s">
        <v>124</v>
      </c>
      <c r="B13" s="34" t="s">
        <v>101</v>
      </c>
      <c r="C13" s="35">
        <v>4.2</v>
      </c>
      <c r="D13" s="35">
        <f t="shared" si="0"/>
        <v>0.10668</v>
      </c>
      <c r="E13" s="35"/>
      <c r="F13" s="35"/>
    </row>
    <row r="14" spans="1:8" x14ac:dyDescent="0.25">
      <c r="A14" s="35" t="s">
        <v>128</v>
      </c>
      <c r="B14" s="34" t="s">
        <v>104</v>
      </c>
      <c r="C14" s="35">
        <v>0.68899999999999995</v>
      </c>
      <c r="D14" s="35">
        <f t="shared" si="0"/>
        <v>1.7500599999999998E-2</v>
      </c>
      <c r="E14" s="35">
        <v>4</v>
      </c>
      <c r="F14" s="35">
        <v>6</v>
      </c>
      <c r="G14" s="35"/>
      <c r="H14" s="35"/>
    </row>
    <row r="15" spans="1:8" x14ac:dyDescent="0.25">
      <c r="A15" s="35" t="s">
        <v>129</v>
      </c>
      <c r="B15" s="34" t="s">
        <v>99</v>
      </c>
      <c r="C15" s="35">
        <v>3.8</v>
      </c>
      <c r="D15" s="35">
        <f t="shared" si="0"/>
        <v>9.6519999999999995E-2</v>
      </c>
      <c r="E15" s="35"/>
      <c r="F15" s="35"/>
    </row>
    <row r="16" spans="1:8" x14ac:dyDescent="0.25">
      <c r="A16" s="35" t="s">
        <v>130</v>
      </c>
      <c r="B16" s="34" t="s">
        <v>100</v>
      </c>
      <c r="C16" s="35">
        <v>0.68899999999999995</v>
      </c>
      <c r="D16" s="35">
        <f t="shared" si="0"/>
        <v>1.7500599999999998E-2</v>
      </c>
      <c r="E16" s="35">
        <v>4</v>
      </c>
      <c r="F16" s="35">
        <v>6</v>
      </c>
    </row>
    <row r="17" spans="1:7" x14ac:dyDescent="0.25">
      <c r="A17" s="35" t="s">
        <v>131</v>
      </c>
      <c r="B17" s="34" t="s">
        <v>101</v>
      </c>
      <c r="C17" s="35">
        <v>4.2</v>
      </c>
      <c r="D17" s="35">
        <f t="shared" si="0"/>
        <v>0.10668</v>
      </c>
      <c r="E17" s="35"/>
      <c r="F17" s="35"/>
    </row>
    <row r="18" spans="1:7" x14ac:dyDescent="0.25">
      <c r="A18" s="35" t="s">
        <v>132</v>
      </c>
      <c r="B18" s="34" t="s">
        <v>104</v>
      </c>
      <c r="C18" s="35">
        <v>0.68899999999999995</v>
      </c>
      <c r="D18" s="35">
        <f t="shared" si="0"/>
        <v>1.7500599999999998E-2</v>
      </c>
      <c r="E18" s="35">
        <v>4</v>
      </c>
      <c r="F18" s="35">
        <v>6</v>
      </c>
    </row>
    <row r="19" spans="1:7" x14ac:dyDescent="0.25">
      <c r="A19" s="35" t="s">
        <v>133</v>
      </c>
      <c r="B19" s="34" t="s">
        <v>99</v>
      </c>
      <c r="C19" s="35">
        <v>3.8</v>
      </c>
      <c r="D19" s="35">
        <f t="shared" si="0"/>
        <v>9.6519999999999995E-2</v>
      </c>
      <c r="E19" s="35"/>
      <c r="F19" s="35"/>
    </row>
    <row r="20" spans="1:7" x14ac:dyDescent="0.25">
      <c r="A20" s="35" t="s">
        <v>134</v>
      </c>
      <c r="B20" s="34" t="s">
        <v>100</v>
      </c>
      <c r="C20" s="35">
        <v>0.68899999999999995</v>
      </c>
      <c r="D20" s="35">
        <f t="shared" si="0"/>
        <v>1.7500599999999998E-2</v>
      </c>
      <c r="E20" s="35">
        <v>4</v>
      </c>
      <c r="F20" s="35">
        <v>6</v>
      </c>
    </row>
    <row r="21" spans="1:7" x14ac:dyDescent="0.25">
      <c r="A21" s="35" t="s">
        <v>135</v>
      </c>
      <c r="B21" s="34" t="s">
        <v>101</v>
      </c>
      <c r="C21" s="35">
        <v>4.2</v>
      </c>
      <c r="D21" s="35">
        <f t="shared" si="0"/>
        <v>0.10668</v>
      </c>
      <c r="E21" s="35"/>
      <c r="F21" s="35"/>
    </row>
    <row r="22" spans="1:7" x14ac:dyDescent="0.25">
      <c r="A22" s="35" t="s">
        <v>136</v>
      </c>
      <c r="B22" s="34" t="s">
        <v>100</v>
      </c>
      <c r="C22" s="35">
        <v>0.68899999999999995</v>
      </c>
      <c r="D22" s="35">
        <f t="shared" si="0"/>
        <v>1.7500599999999998E-2</v>
      </c>
      <c r="E22" s="35">
        <v>4</v>
      </c>
      <c r="F22" s="35">
        <v>6</v>
      </c>
    </row>
    <row r="23" spans="1:7" x14ac:dyDescent="0.25">
      <c r="A23" s="35" t="s">
        <v>137</v>
      </c>
      <c r="B23" s="34" t="s">
        <v>99</v>
      </c>
      <c r="C23" s="35">
        <v>3.8</v>
      </c>
      <c r="D23" s="35">
        <f t="shared" si="0"/>
        <v>9.6519999999999995E-2</v>
      </c>
      <c r="E23" s="35"/>
      <c r="F23" s="35"/>
    </row>
    <row r="24" spans="1:7" x14ac:dyDescent="0.25">
      <c r="A24" s="35" t="s">
        <v>138</v>
      </c>
      <c r="B24" s="34" t="s">
        <v>102</v>
      </c>
      <c r="C24" s="35">
        <v>0.68899999999999995</v>
      </c>
      <c r="D24" s="35">
        <f t="shared" si="0"/>
        <v>1.7500599999999998E-2</v>
      </c>
      <c r="E24" s="35">
        <v>4</v>
      </c>
      <c r="F24" s="35">
        <v>6</v>
      </c>
    </row>
    <row r="25" spans="1:7" x14ac:dyDescent="0.25">
      <c r="A25" s="35" t="s">
        <v>139</v>
      </c>
      <c r="B25" s="34" t="s">
        <v>101</v>
      </c>
      <c r="C25" s="35">
        <v>4.2</v>
      </c>
      <c r="D25" s="35">
        <f t="shared" si="0"/>
        <v>0.10668</v>
      </c>
      <c r="E25" s="35"/>
      <c r="F25" s="35"/>
    </row>
    <row r="26" spans="1:7" x14ac:dyDescent="0.25">
      <c r="A26" s="35" t="s">
        <v>140</v>
      </c>
      <c r="B26" s="34" t="s">
        <v>100</v>
      </c>
      <c r="C26" s="35">
        <v>0.68899999999999995</v>
      </c>
      <c r="D26" s="35">
        <f t="shared" si="0"/>
        <v>1.7500599999999998E-2</v>
      </c>
      <c r="E26" s="35">
        <v>4</v>
      </c>
      <c r="F26" s="35">
        <v>6</v>
      </c>
    </row>
    <row r="27" spans="1:7" x14ac:dyDescent="0.25">
      <c r="A27" s="35" t="s">
        <v>141</v>
      </c>
      <c r="B27" s="34" t="s">
        <v>99</v>
      </c>
      <c r="C27" s="35">
        <v>3.8</v>
      </c>
      <c r="D27" s="35">
        <f t="shared" si="0"/>
        <v>9.6519999999999995E-2</v>
      </c>
      <c r="E27" s="35"/>
      <c r="F27" s="35"/>
    </row>
    <row r="28" spans="1:7" x14ac:dyDescent="0.25">
      <c r="A28" s="35" t="s">
        <v>142</v>
      </c>
      <c r="B28" s="34" t="s">
        <v>103</v>
      </c>
      <c r="C28" s="35">
        <v>1.3779999999999999</v>
      </c>
      <c r="D28" s="35">
        <f t="shared" si="0"/>
        <v>3.5001199999999996E-2</v>
      </c>
      <c r="E28" s="35">
        <v>5</v>
      </c>
      <c r="F28" s="35">
        <v>7</v>
      </c>
    </row>
    <row r="29" spans="1:7" x14ac:dyDescent="0.25">
      <c r="B29" s="34" t="s">
        <v>114</v>
      </c>
      <c r="C29" s="35">
        <f>SUM(C2:C28)+2</f>
        <v>64.823999999999998</v>
      </c>
      <c r="D29" s="34">
        <f>SUM(D2:D28)+2</f>
        <v>3.5957295999999994</v>
      </c>
    </row>
    <row r="30" spans="1:7" x14ac:dyDescent="0.25">
      <c r="B30" s="34" t="s">
        <v>111</v>
      </c>
      <c r="C30" s="34">
        <f>COUNTIF(B2:B28, "Signal (GND)")</f>
        <v>7</v>
      </c>
    </row>
    <row r="31" spans="1:7" x14ac:dyDescent="0.25">
      <c r="B31" s="34" t="s">
        <v>113</v>
      </c>
      <c r="C31" s="34">
        <f>COUNTIF(B2:B28, "Signal (PWR)")</f>
        <v>2</v>
      </c>
      <c r="F31" s="34" t="s">
        <v>109</v>
      </c>
      <c r="G31" s="34" t="s">
        <v>109</v>
      </c>
    </row>
    <row r="32" spans="1:7" x14ac:dyDescent="0.25">
      <c r="B32" s="34" t="s">
        <v>112</v>
      </c>
      <c r="C32" s="34">
        <f>COUNTIF(B2:B28, "Top")+COUNTIF(B2:B28, "Bot")+COUNTIF(B2:B28, "Signal")</f>
        <v>5</v>
      </c>
      <c r="F32" s="34" t="s">
        <v>106</v>
      </c>
      <c r="G32" s="34" t="s">
        <v>107</v>
      </c>
    </row>
    <row r="33" spans="6:7" x14ac:dyDescent="0.25">
      <c r="F33" s="34">
        <v>0.21</v>
      </c>
      <c r="G33" s="34">
        <f>F33*39.37</f>
        <v>8.2676999999999996</v>
      </c>
    </row>
    <row r="34" spans="6:7" x14ac:dyDescent="0.25">
      <c r="F34" s="34" t="s">
        <v>107</v>
      </c>
      <c r="G34" s="34" t="s">
        <v>106</v>
      </c>
    </row>
    <row r="35" spans="6:7" x14ac:dyDescent="0.25">
      <c r="F35" s="34">
        <v>17.716000000000001</v>
      </c>
      <c r="G35" s="34">
        <f>F35*0.0254</f>
        <v>0.44998640000000001</v>
      </c>
    </row>
  </sheetData>
  <phoneticPr fontId="4" type="noConversion"/>
  <conditionalFormatting sqref="A2:A28">
    <cfRule type="expression" dxfId="27" priority="8">
      <formula>$B2="Bot"</formula>
    </cfRule>
    <cfRule type="expression" dxfId="26" priority="9">
      <formula>$B2="Signal"</formula>
    </cfRule>
    <cfRule type="expression" dxfId="25" priority="10">
      <formula>$B2="Signal (PWR)"</formula>
    </cfRule>
    <cfRule type="expression" dxfId="24" priority="11">
      <formula>$B2="Core"</formula>
    </cfRule>
    <cfRule type="expression" dxfId="23" priority="12">
      <formula>$B2="Signal (GND)"</formula>
    </cfRule>
    <cfRule type="expression" dxfId="22" priority="13">
      <formula>$B2="Prepreg"</formula>
    </cfRule>
    <cfRule type="expression" dxfId="21" priority="14">
      <formula>$B2="Top"</formula>
    </cfRule>
  </conditionalFormatting>
  <conditionalFormatting sqref="B2:B32">
    <cfRule type="cellIs" dxfId="20" priority="29" operator="equal">
      <formula>"Signal (PWR)"</formula>
    </cfRule>
    <cfRule type="cellIs" dxfId="19" priority="30" operator="equal">
      <formula>"Signal (GND)"</formula>
    </cfRule>
    <cfRule type="cellIs" dxfId="18" priority="31" operator="equal">
      <formula>"Core"</formula>
    </cfRule>
    <cfRule type="cellIs" dxfId="17" priority="32" operator="equal">
      <formula>"Prepreg"</formula>
    </cfRule>
    <cfRule type="cellIs" dxfId="16" priority="33" operator="equal">
      <formula>"Signal"</formula>
    </cfRule>
    <cfRule type="cellIs" dxfId="15" priority="34" operator="equal">
      <formula>"Bot"</formula>
    </cfRule>
    <cfRule type="cellIs" dxfId="14" priority="35" operator="equal">
      <formula>"Top"</formula>
    </cfRule>
  </conditionalFormatting>
  <conditionalFormatting sqref="C2:F28">
    <cfRule type="expression" dxfId="13" priority="1">
      <formula>$B2="Bot"</formula>
    </cfRule>
    <cfRule type="expression" dxfId="12" priority="2">
      <formula>$B2="Signal"</formula>
    </cfRule>
    <cfRule type="expression" dxfId="11" priority="3">
      <formula>$B2="Signal (PWR)"</formula>
    </cfRule>
    <cfRule type="expression" dxfId="10" priority="4">
      <formula>$B2="Core"</formula>
    </cfRule>
    <cfRule type="expression" dxfId="9" priority="5">
      <formula>$B2="Signal (GND)"</formula>
    </cfRule>
    <cfRule type="expression" dxfId="8" priority="6">
      <formula>$B2="Prepreg"</formula>
    </cfRule>
    <cfRule type="expression" dxfId="7" priority="7">
      <formula>$B2="Top"</formula>
    </cfRule>
  </conditionalFormatting>
  <conditionalFormatting sqref="F31:G31">
    <cfRule type="cellIs" dxfId="6" priority="190" operator="equal">
      <formula>"Signal (PWR)"</formula>
    </cfRule>
    <cfRule type="cellIs" dxfId="5" priority="191" operator="equal">
      <formula>"Signal (GND)"</formula>
    </cfRule>
    <cfRule type="cellIs" dxfId="4" priority="192" operator="equal">
      <formula>"Core"</formula>
    </cfRule>
    <cfRule type="cellIs" dxfId="3" priority="193" operator="equal">
      <formula>"Prepreg"</formula>
    </cfRule>
    <cfRule type="cellIs" dxfId="2" priority="194" operator="equal">
      <formula>"Signal"</formula>
    </cfRule>
    <cfRule type="cellIs" dxfId="1" priority="195" operator="equal">
      <formula>"Bot"</formula>
    </cfRule>
    <cfRule type="cellIs" dxfId="0" priority="196" operator="equal">
      <formula>"Top"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Sheet6</vt:lpstr>
      <vt:lpstr>Sheet5</vt:lpstr>
      <vt:lpstr>Sheet7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2024-02-23T17:59:31Z</cp:lastPrinted>
  <dcterms:created xsi:type="dcterms:W3CDTF">2024-01-29T16:51:03Z</dcterms:created>
  <dcterms:modified xsi:type="dcterms:W3CDTF">2024-02-23T18:04:11Z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