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OneDrive\Desktop\uni\session7\APP1\S7_PCB\"/>
    </mc:Choice>
  </mc:AlternateContent>
  <xr:revisionPtr revIDLastSave="0" documentId="13_ncr:1_{9A4E5C52-69AE-4C28-AD7C-AEB70E3C0BFB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  <sheet name="Sheet7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8" l="1"/>
  <c r="O22" i="8"/>
  <c r="F10" i="8"/>
  <c r="F9" i="8"/>
  <c r="F8" i="8"/>
  <c r="F7" i="8"/>
  <c r="F6" i="8"/>
  <c r="O3" i="8"/>
  <c r="I3" i="8"/>
  <c r="C32" i="8"/>
  <c r="AM21" i="8"/>
  <c r="AM5" i="8"/>
  <c r="AM20" i="8" s="1"/>
  <c r="AM22" i="8" s="1"/>
  <c r="AM23" i="8" s="1"/>
  <c r="AG9" i="8" s="1"/>
  <c r="AG5" i="8" s="1"/>
  <c r="AG20" i="8" s="1"/>
  <c r="AG22" i="8" s="1"/>
  <c r="AG23" i="8" s="1"/>
  <c r="AD8" i="8" s="1"/>
  <c r="AD5" i="8" s="1"/>
  <c r="AD20" i="8" s="1"/>
  <c r="AD22" i="8" s="1"/>
  <c r="AD23" i="8" s="1"/>
  <c r="U18" i="8" s="1"/>
  <c r="U5" i="8" s="1"/>
  <c r="U20" i="8" s="1"/>
  <c r="U22" i="8" s="1"/>
  <c r="U23" i="8" s="1"/>
  <c r="AJ5" i="8"/>
  <c r="AJ20" i="8" s="1"/>
  <c r="AJ22" i="8" s="1"/>
  <c r="AJ23" i="8" s="1"/>
  <c r="AA6" i="8" s="1"/>
  <c r="AA5" i="8" s="1"/>
  <c r="AA20" i="8" s="1"/>
  <c r="AA22" i="8" s="1"/>
  <c r="AA23" i="8" s="1"/>
  <c r="X5" i="8"/>
  <c r="X20" i="8" s="1"/>
  <c r="X22" i="8" s="1"/>
  <c r="X23" i="8" s="1"/>
  <c r="R5" i="8"/>
  <c r="R20" i="8" s="1"/>
  <c r="O5" i="8"/>
  <c r="O20" i="8" s="1"/>
  <c r="AM3" i="8"/>
  <c r="AJ3" i="8"/>
  <c r="AG3" i="8"/>
  <c r="AG21" i="8" s="1"/>
  <c r="AD3" i="8"/>
  <c r="AA3" i="8"/>
  <c r="X3" i="8"/>
  <c r="U3" i="8"/>
  <c r="R3" i="8"/>
  <c r="R21" i="8" s="1"/>
  <c r="L3" i="8"/>
  <c r="L21" i="8" s="1"/>
  <c r="F3" i="8"/>
  <c r="C32" i="7"/>
  <c r="F9" i="7"/>
  <c r="AG3" i="7"/>
  <c r="X3" i="7"/>
  <c r="AG5" i="7"/>
  <c r="AG20" i="7" s="1"/>
  <c r="AJ5" i="7"/>
  <c r="AJ20" i="7" s="1"/>
  <c r="U5" i="7"/>
  <c r="U20" i="7" s="1"/>
  <c r="U22" i="7" s="1"/>
  <c r="U23" i="7" s="1"/>
  <c r="O5" i="7"/>
  <c r="O20" i="7" s="1"/>
  <c r="L5" i="7"/>
  <c r="L20" i="7" s="1"/>
  <c r="L22" i="7" s="1"/>
  <c r="L23" i="7" s="1"/>
  <c r="AJ3" i="7"/>
  <c r="AJ21" i="7" s="1"/>
  <c r="AD3" i="7"/>
  <c r="AD21" i="7" s="1"/>
  <c r="AA3" i="7"/>
  <c r="U3" i="7"/>
  <c r="R3" i="7"/>
  <c r="O3" i="7"/>
  <c r="O21" i="7" s="1"/>
  <c r="L3" i="7"/>
  <c r="I3" i="7"/>
  <c r="I21" i="7" s="1"/>
  <c r="F3" i="7"/>
  <c r="AD5" i="6"/>
  <c r="AD20" i="6" s="1"/>
  <c r="U5" i="6"/>
  <c r="U20" i="6" s="1"/>
  <c r="O5" i="6"/>
  <c r="O20" i="6" s="1"/>
  <c r="L5" i="6"/>
  <c r="L20" i="6" s="1"/>
  <c r="L22" i="6" s="1"/>
  <c r="L23" i="6" s="1"/>
  <c r="AD3" i="6"/>
  <c r="AD21" i="6" s="1"/>
  <c r="AA3" i="6"/>
  <c r="AA21" i="6" s="1"/>
  <c r="X3" i="6"/>
  <c r="U3" i="6"/>
  <c r="R3" i="6"/>
  <c r="O3" i="6"/>
  <c r="O21" i="6" s="1"/>
  <c r="L3" i="6"/>
  <c r="I3" i="6"/>
  <c r="I21" i="6" s="1"/>
  <c r="F3" i="6"/>
  <c r="I21" i="4"/>
  <c r="U3" i="4"/>
  <c r="U21" i="4" s="1"/>
  <c r="R3" i="4"/>
  <c r="L3" i="4"/>
  <c r="O3" i="4"/>
  <c r="I3" i="4"/>
  <c r="F3" i="4"/>
  <c r="AD5" i="4"/>
  <c r="AD20" i="4" s="1"/>
  <c r="U5" i="4"/>
  <c r="U20" i="4" s="1"/>
  <c r="O5" i="4"/>
  <c r="O20" i="4" s="1"/>
  <c r="L5" i="4"/>
  <c r="L20" i="4" s="1"/>
  <c r="L22" i="4" s="1"/>
  <c r="L23" i="4" s="1"/>
  <c r="AD3" i="4"/>
  <c r="AD21" i="4" s="1"/>
  <c r="AA3" i="4"/>
  <c r="AA21" i="4" s="1"/>
  <c r="X3" i="4"/>
  <c r="O21" i="4"/>
  <c r="F3" i="3"/>
  <c r="AA5" i="3"/>
  <c r="AA20" i="3" s="1"/>
  <c r="R5" i="3"/>
  <c r="R20" i="3" s="1"/>
  <c r="L5" i="3"/>
  <c r="L20" i="3" s="1"/>
  <c r="I5" i="3"/>
  <c r="I20" i="3" s="1"/>
  <c r="I22" i="3" s="1"/>
  <c r="I23" i="3" s="1"/>
  <c r="F11" i="3" s="1"/>
  <c r="AA3" i="3"/>
  <c r="AA21" i="3" s="1"/>
  <c r="X3" i="3"/>
  <c r="X21" i="3" s="1"/>
  <c r="U3" i="3"/>
  <c r="R3" i="3"/>
  <c r="R21" i="3" s="1"/>
  <c r="O3" i="3"/>
  <c r="L3" i="3"/>
  <c r="L21" i="3" s="1"/>
  <c r="I3" i="3"/>
  <c r="F3" i="2"/>
  <c r="I3" i="2"/>
  <c r="AD3" i="2"/>
  <c r="AD21" i="2" s="1"/>
  <c r="AA3" i="2"/>
  <c r="AA21" i="2" s="1"/>
  <c r="X3" i="2"/>
  <c r="U3" i="2"/>
  <c r="U21" i="2" s="1"/>
  <c r="R3" i="2"/>
  <c r="O3" i="2"/>
  <c r="O21" i="2" s="1"/>
  <c r="L3" i="2"/>
  <c r="O5" i="2"/>
  <c r="O20" i="2" s="1"/>
  <c r="U5" i="2"/>
  <c r="U20" i="2" s="1"/>
  <c r="L5" i="2"/>
  <c r="L20" i="2" s="1"/>
  <c r="L22" i="2" s="1"/>
  <c r="L23" i="2" s="1"/>
  <c r="I11" i="2" s="1"/>
  <c r="AD5" i="2"/>
  <c r="AD20" i="2" s="1"/>
  <c r="O23" i="8" l="1"/>
  <c r="I6" i="8" s="1"/>
  <c r="I5" i="8" s="1"/>
  <c r="I20" i="8" s="1"/>
  <c r="I22" i="8" s="1"/>
  <c r="I23" i="8" s="1"/>
  <c r="R22" i="8"/>
  <c r="R23" i="8" s="1"/>
  <c r="L8" i="8" s="1"/>
  <c r="F8" i="7"/>
  <c r="AG22" i="7"/>
  <c r="AG23" i="7" s="1"/>
  <c r="X6" i="7" s="1"/>
  <c r="X5" i="7" s="1"/>
  <c r="X20" i="7" s="1"/>
  <c r="X22" i="7" s="1"/>
  <c r="X23" i="7" s="1"/>
  <c r="I9" i="7"/>
  <c r="AJ22" i="7"/>
  <c r="AJ23" i="7" s="1"/>
  <c r="AD9" i="7" s="1"/>
  <c r="AD5" i="7" s="1"/>
  <c r="AD20" i="7" s="1"/>
  <c r="AD22" i="7" s="1"/>
  <c r="AD23" i="7" s="1"/>
  <c r="AA8" i="7" s="1"/>
  <c r="AA5" i="7" s="1"/>
  <c r="AA20" i="7" s="1"/>
  <c r="AA22" i="7" s="1"/>
  <c r="AA23" i="7" s="1"/>
  <c r="R18" i="7" s="1"/>
  <c r="R5" i="7" s="1"/>
  <c r="R20" i="7" s="1"/>
  <c r="R22" i="7" s="1"/>
  <c r="R23" i="7" s="1"/>
  <c r="F7" i="7" s="1"/>
  <c r="O22" i="7"/>
  <c r="O23" i="7" s="1"/>
  <c r="I8" i="7" s="1"/>
  <c r="AD22" i="6"/>
  <c r="AD23" i="6" s="1"/>
  <c r="AA9" i="6" s="1"/>
  <c r="AA5" i="6" s="1"/>
  <c r="AA20" i="6" s="1"/>
  <c r="AA22" i="6" s="1"/>
  <c r="AA23" i="6" s="1"/>
  <c r="X8" i="6" s="1"/>
  <c r="X5" i="6" s="1"/>
  <c r="X20" i="6" s="1"/>
  <c r="X22" i="6" s="1"/>
  <c r="X23" i="6" s="1"/>
  <c r="R17" i="6" s="1"/>
  <c r="R5" i="6" s="1"/>
  <c r="R20" i="6" s="1"/>
  <c r="R22" i="6" s="1"/>
  <c r="R23" i="6" s="1"/>
  <c r="F7" i="6" s="1"/>
  <c r="I9" i="6"/>
  <c r="O22" i="6"/>
  <c r="O23" i="6" s="1"/>
  <c r="I8" i="6" s="1"/>
  <c r="I5" i="6" s="1"/>
  <c r="I20" i="6" s="1"/>
  <c r="I22" i="6" s="1"/>
  <c r="I23" i="6" s="1"/>
  <c r="F6" i="6" s="1"/>
  <c r="U22" i="6"/>
  <c r="U23" i="6" s="1"/>
  <c r="F8" i="6" s="1"/>
  <c r="I9" i="4"/>
  <c r="AD22" i="4"/>
  <c r="AD23" i="4" s="1"/>
  <c r="AA9" i="4" s="1"/>
  <c r="AA5" i="4" s="1"/>
  <c r="AA20" i="4" s="1"/>
  <c r="AA22" i="4" s="1"/>
  <c r="AA23" i="4" s="1"/>
  <c r="X8" i="4" s="1"/>
  <c r="X5" i="4" s="1"/>
  <c r="X20" i="4" s="1"/>
  <c r="X22" i="4" s="1"/>
  <c r="X23" i="4" s="1"/>
  <c r="R18" i="4" s="1"/>
  <c r="R5" i="4" s="1"/>
  <c r="R20" i="4" s="1"/>
  <c r="R22" i="4" s="1"/>
  <c r="R23" i="4" s="1"/>
  <c r="O22" i="4"/>
  <c r="O23" i="4" s="1"/>
  <c r="U22" i="4"/>
  <c r="U23" i="4" s="1"/>
  <c r="F8" i="4" s="1"/>
  <c r="R22" i="3"/>
  <c r="R23" i="3" s="1"/>
  <c r="F10" i="3" s="1"/>
  <c r="AA22" i="3"/>
  <c r="AA23" i="3" s="1"/>
  <c r="X9" i="3" s="1"/>
  <c r="X5" i="3" s="1"/>
  <c r="X20" i="3" s="1"/>
  <c r="X22" i="3" s="1"/>
  <c r="X23" i="3" s="1"/>
  <c r="U8" i="3" s="1"/>
  <c r="U5" i="3" s="1"/>
  <c r="U20" i="3" s="1"/>
  <c r="U22" i="3" s="1"/>
  <c r="U23" i="3" s="1"/>
  <c r="O18" i="3" s="1"/>
  <c r="O5" i="3" s="1"/>
  <c r="O20" i="3" s="1"/>
  <c r="O22" i="3" s="1"/>
  <c r="O23" i="3" s="1"/>
  <c r="L22" i="3"/>
  <c r="L23" i="3" s="1"/>
  <c r="O22" i="2"/>
  <c r="O23" i="2" s="1"/>
  <c r="I8" i="2" s="1"/>
  <c r="AD22" i="2"/>
  <c r="AD23" i="2" s="1"/>
  <c r="AA9" i="2" s="1"/>
  <c r="AA5" i="2" s="1"/>
  <c r="U22" i="2"/>
  <c r="U23" i="2" s="1"/>
  <c r="I10" i="2" s="1"/>
  <c r="L5" i="8" l="1"/>
  <c r="L20" i="8" s="1"/>
  <c r="L22" i="8" s="1"/>
  <c r="L23" i="8" s="1"/>
  <c r="F5" i="8" s="1"/>
  <c r="F20" i="8" s="1"/>
  <c r="F22" i="8" s="1"/>
  <c r="F23" i="8" s="1"/>
  <c r="C8" i="8" s="1"/>
  <c r="C5" i="8" s="1"/>
  <c r="C20" i="8" s="1"/>
  <c r="C22" i="8" s="1"/>
  <c r="C29" i="8" s="1"/>
  <c r="I5" i="7"/>
  <c r="I20" i="7" s="1"/>
  <c r="I22" i="7" s="1"/>
  <c r="I23" i="7" s="1"/>
  <c r="F6" i="7" s="1"/>
  <c r="F5" i="7" s="1"/>
  <c r="F20" i="7" s="1"/>
  <c r="F22" i="7" s="1"/>
  <c r="F23" i="7" s="1"/>
  <c r="C8" i="7" s="1"/>
  <c r="C5" i="7" s="1"/>
  <c r="C20" i="7" s="1"/>
  <c r="C22" i="7" s="1"/>
  <c r="C29" i="7" s="1"/>
  <c r="F5" i="6"/>
  <c r="F20" i="6" s="1"/>
  <c r="F22" i="6" s="1"/>
  <c r="F23" i="6" s="1"/>
  <c r="C8" i="6" s="1"/>
  <c r="C5" i="6" s="1"/>
  <c r="C20" i="6" s="1"/>
  <c r="C22" i="6" s="1"/>
  <c r="C23" i="6" s="1"/>
  <c r="C28" i="6" s="1"/>
  <c r="I5" i="4"/>
  <c r="I20" i="4" s="1"/>
  <c r="I22" i="4" s="1"/>
  <c r="I23" i="4" s="1"/>
  <c r="F6" i="4" s="1"/>
  <c r="I8" i="4"/>
  <c r="F7" i="4"/>
  <c r="F8" i="3"/>
  <c r="F9" i="3"/>
  <c r="AA20" i="2"/>
  <c r="AA22" i="2" s="1"/>
  <c r="AA23" i="2" s="1"/>
  <c r="X8" i="2" s="1"/>
  <c r="X5" i="2" s="1"/>
  <c r="C23" i="8" l="1"/>
  <c r="C28" i="8" s="1"/>
  <c r="C30" i="8" s="1"/>
  <c r="C23" i="7"/>
  <c r="C28" i="7" s="1"/>
  <c r="C30" i="7"/>
  <c r="C29" i="6"/>
  <c r="C30" i="6" s="1"/>
  <c r="F5" i="4"/>
  <c r="F5" i="3"/>
  <c r="F20" i="3" s="1"/>
  <c r="F22" i="3" s="1"/>
  <c r="F23" i="3" s="1"/>
  <c r="X20" i="2"/>
  <c r="X22" i="2" s="1"/>
  <c r="X23" i="2" s="1"/>
  <c r="F20" i="4" l="1"/>
  <c r="F22" i="4" s="1"/>
  <c r="F23" i="4" s="1"/>
  <c r="C8" i="4" s="1"/>
  <c r="C5" i="4" s="1"/>
  <c r="C20" i="4" s="1"/>
  <c r="C22" i="4" s="1"/>
  <c r="C29" i="4" s="1"/>
  <c r="C8" i="3"/>
  <c r="C5" i="3" s="1"/>
  <c r="R18" i="2"/>
  <c r="R5" i="2" s="1"/>
  <c r="R20" i="2" s="1"/>
  <c r="R22" i="2" s="1"/>
  <c r="R23" i="2" s="1"/>
  <c r="C23" i="4" l="1"/>
  <c r="C28" i="4" s="1"/>
  <c r="I9" i="2"/>
  <c r="I5" i="2" s="1"/>
  <c r="I20" i="2" s="1"/>
  <c r="I22" i="2" s="1"/>
  <c r="I23" i="2" s="1"/>
  <c r="C30" i="4" l="1"/>
  <c r="F6" i="2"/>
  <c r="F5" i="2" s="1"/>
  <c r="F20" i="2" s="1"/>
  <c r="F22" i="2" s="1"/>
  <c r="F23" i="2" s="1"/>
  <c r="C8" i="2" s="1"/>
  <c r="C5" i="2" s="1"/>
  <c r="C20" i="2" s="1"/>
  <c r="C22" i="2" s="1"/>
  <c r="C23" i="2" s="1"/>
  <c r="C28" i="2" s="1"/>
  <c r="C20" i="3"/>
  <c r="C22" i="3" s="1"/>
  <c r="C23" i="3" l="1"/>
  <c r="C28" i="3" s="1"/>
  <c r="C29" i="3"/>
  <c r="C30" i="3" l="1"/>
</calcChain>
</file>

<file path=xl/sharedStrings.xml><?xml version="1.0" encoding="utf-8"?>
<sst xmlns="http://schemas.openxmlformats.org/spreadsheetml/2006/main" count="934" uniqueCount="98">
  <si>
    <t>TYPE</t>
  </si>
  <si>
    <t>MIN</t>
  </si>
  <si>
    <t>MAX</t>
  </si>
  <si>
    <t>lmz22010</t>
  </si>
  <si>
    <t>lmz23605</t>
  </si>
  <si>
    <t>lmz34002</t>
  </si>
  <si>
    <t>NCP59744-D</t>
  </si>
  <si>
    <t>pth04t231w</t>
  </si>
  <si>
    <t>pth08t241w</t>
  </si>
  <si>
    <t>ptn78020h</t>
  </si>
  <si>
    <t>ptn78060w</t>
  </si>
  <si>
    <t>tps7a47</t>
  </si>
  <si>
    <t>tps51200</t>
  </si>
  <si>
    <t>SWR</t>
  </si>
  <si>
    <t>LDO</t>
  </si>
  <si>
    <t>-</t>
  </si>
  <si>
    <t>IOUT (A)</t>
  </si>
  <si>
    <t>VOUT (V)</t>
  </si>
  <si>
    <t>IIN (A)</t>
  </si>
  <si>
    <t>VIN (V)</t>
  </si>
  <si>
    <t>OUTPUT PWR (W)</t>
  </si>
  <si>
    <t>EFF MAX</t>
  </si>
  <si>
    <t>SWR INV</t>
  </si>
  <si>
    <t>24V</t>
  </si>
  <si>
    <t>5V</t>
  </si>
  <si>
    <t>5V_N</t>
  </si>
  <si>
    <t>3V3_ANAL</t>
  </si>
  <si>
    <t>3V3_DIGI</t>
  </si>
  <si>
    <t>3V3_PLL</t>
  </si>
  <si>
    <t>1V5</t>
  </si>
  <si>
    <t>0V75</t>
  </si>
  <si>
    <t>RTT</t>
  </si>
  <si>
    <t>TPS</t>
  </si>
  <si>
    <t>Vin (V)</t>
  </si>
  <si>
    <t>Vout (V)</t>
  </si>
  <si>
    <t>Pout (mW)</t>
  </si>
  <si>
    <t>Pdiss (mW)</t>
  </si>
  <si>
    <t>Ptot (mW)</t>
  </si>
  <si>
    <t>Eff (%)</t>
  </si>
  <si>
    <t>1V8</t>
  </si>
  <si>
    <t>PART NUMBER</t>
  </si>
  <si>
    <t>TPS51200</t>
  </si>
  <si>
    <t>PHY_ANAL</t>
  </si>
  <si>
    <t>PHY_IO</t>
  </si>
  <si>
    <t>PHY_OSC</t>
  </si>
  <si>
    <t>ETH_LED</t>
  </si>
  <si>
    <t>FPGA_B3</t>
  </si>
  <si>
    <t>DDR3</t>
  </si>
  <si>
    <t>PLL_IN_CIRCUIT</t>
  </si>
  <si>
    <t>PLL_ANAL</t>
  </si>
  <si>
    <t>DAC_AVDD</t>
  </si>
  <si>
    <t>ADC_AVDD</t>
  </si>
  <si>
    <t>PLL_OUT_DIV</t>
  </si>
  <si>
    <t>PLL_LVDS</t>
  </si>
  <si>
    <t>PLL_OSC</t>
  </si>
  <si>
    <t>FPGA_B2</t>
  </si>
  <si>
    <t>FPGA_B0</t>
  </si>
  <si>
    <t>FLASH_PROG</t>
  </si>
  <si>
    <t>USB_INT</t>
  </si>
  <si>
    <t>USB_ISO</t>
  </si>
  <si>
    <t>USB_OCT</t>
  </si>
  <si>
    <t>DRV_CTRL</t>
  </si>
  <si>
    <t>DRV_FET</t>
  </si>
  <si>
    <t>DRV_MOTOR</t>
  </si>
  <si>
    <t>ADC_OP_AMP</t>
  </si>
  <si>
    <t>DAC_OP_AMP</t>
  </si>
  <si>
    <t>DAC_CVDD</t>
  </si>
  <si>
    <t>DAC_DVDD</t>
  </si>
  <si>
    <t>TEMP_SENS</t>
  </si>
  <si>
    <t>I2C</t>
  </si>
  <si>
    <t>SWR - PTH04T231</t>
  </si>
  <si>
    <t>SWR INV - LMZ34002</t>
  </si>
  <si>
    <t xml:space="preserve"> </t>
  </si>
  <si>
    <t>Ptot (W)</t>
  </si>
  <si>
    <t>Itot (A)</t>
  </si>
  <si>
    <t>Vtot</t>
  </si>
  <si>
    <t>Iout (ma)</t>
  </si>
  <si>
    <t>8V</t>
  </si>
  <si>
    <t>SWR - LMZ23610</t>
  </si>
  <si>
    <t>SWR - PTH08T230W</t>
  </si>
  <si>
    <t>LDO - TPS7A47</t>
  </si>
  <si>
    <t>Pdiss (W)</t>
  </si>
  <si>
    <t>6V</t>
  </si>
  <si>
    <t>5V_ANAL</t>
  </si>
  <si>
    <t>7V</t>
  </si>
  <si>
    <t>SWR - PTN78060</t>
  </si>
  <si>
    <t>SWR - PTN78020</t>
  </si>
  <si>
    <t>SWR - LMZ23605</t>
  </si>
  <si>
    <t>SWR - PTH08T260</t>
  </si>
  <si>
    <t>SWR - PTN78000</t>
  </si>
  <si>
    <t>FPGA_VCCAUX</t>
  </si>
  <si>
    <t>FPGA_VCCINT</t>
  </si>
  <si>
    <t>1V2_FPGA</t>
  </si>
  <si>
    <t>3V3_FPGA</t>
  </si>
  <si>
    <t>LDO - TPS51200</t>
  </si>
  <si>
    <t>PFPGA (W)</t>
  </si>
  <si>
    <t>6V_N</t>
  </si>
  <si>
    <t>LDO - TPS7A33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</si>
</sst>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IBM Plex Sans Condensed"/>
      <family val="2"/>
    </font>
    <font>
      <sz val="12"/>
      <color theme="1"/>
      <name val="IBM Plex Sans 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/>
    <xf numFmtId="2" fontId="3" fillId="3" borderId="4" xfId="0" applyNumberFormat="1" applyFont="1" applyFill="1" applyBorder="1"/>
    <xf numFmtId="2" fontId="3" fillId="0" borderId="0" xfId="0" applyNumberFormat="1" applyFont="1"/>
    <xf numFmtId="0" fontId="2" fillId="6" borderId="3" xfId="0" applyFont="1" applyFill="1" applyBorder="1"/>
    <xf numFmtId="2" fontId="3" fillId="6" borderId="4" xfId="0" applyNumberFormat="1" applyFont="1" applyFill="1" applyBorder="1"/>
    <xf numFmtId="0" fontId="2" fillId="0" borderId="0" xfId="0" applyFont="1"/>
    <xf numFmtId="0" fontId="2" fillId="2" borderId="3" xfId="0" applyFont="1" applyFill="1" applyBorder="1"/>
    <xf numFmtId="2" fontId="3" fillId="2" borderId="4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2" fontId="2" fillId="4" borderId="3" xfId="0" applyNumberFormat="1" applyFont="1" applyFill="1" applyBorder="1"/>
    <xf numFmtId="2" fontId="3" fillId="4" borderId="4" xfId="0" applyNumberFormat="1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2" fontId="3" fillId="4" borderId="6" xfId="0" applyNumberFormat="1" applyFont="1" applyFill="1" applyBorder="1"/>
    <xf numFmtId="0" fontId="2" fillId="7" borderId="5" xfId="0" applyFont="1" applyFill="1" applyBorder="1"/>
    <xf numFmtId="2" fontId="3" fillId="7" borderId="6" xfId="0" applyNumberFormat="1" applyFont="1" applyFill="1" applyBorder="1"/>
    <xf numFmtId="0" fontId="2" fillId="7" borderId="1" xfId="0" applyFont="1" applyFill="1" applyBorder="1"/>
    <xf numFmtId="2" fontId="3" fillId="7" borderId="2" xfId="0" applyNumberFormat="1" applyFont="1" applyFill="1" applyBorder="1"/>
    <xf numFmtId="0" fontId="2" fillId="7" borderId="3" xfId="0" applyFont="1" applyFill="1" applyBorder="1"/>
    <xf numFmtId="2" fontId="3" fillId="7" borderId="4" xfId="0" applyNumberFormat="1" applyFont="1" applyFill="1" applyBorder="1"/>
    <xf numFmtId="0" fontId="2" fillId="8" borderId="7" xfId="0" applyFont="1" applyFill="1" applyBorder="1"/>
    <xf numFmtId="2" fontId="3" fillId="8" borderId="8" xfId="0" applyNumberFormat="1" applyFont="1" applyFill="1" applyBorder="1"/>
    <xf numFmtId="0" fontId="1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EBFF"/>
      <color rgb="FFFFE1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2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260F1C-80B1-F5CA-51CE-415D2A03A57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36000" y="4747846"/>
          <a:ext cx="2227385" cy="217609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85950F-DA5A-8AF9-53FD-87E8818033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E8A87A-DF2F-29FA-FA8B-BD475A0FD8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25" t="1838" r="54750" b="1488"/>
        <a:stretch/>
      </xdr:blipFill>
      <xdr:spPr bwMode="auto">
        <a:xfrm>
          <a:off x="6600825" y="4800600"/>
          <a:ext cx="2228850" cy="21907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FA76E2-6662-8604-F32D-AC162D53085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2" t="24100" r="66519"/>
        <a:stretch/>
      </xdr:blipFill>
      <xdr:spPr bwMode="auto">
        <a:xfrm>
          <a:off x="154305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4C79D0-7A06-045F-17D0-7906BC5A4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99732" y="4747846"/>
          <a:ext cx="2227384" cy="217609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11206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DDE1FF-E533-4E94-86CE-A21BDD39A6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32824" y="4852147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43ACCE-7421-43B4-9F41-9BAC32E9CD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04706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24</xdr:row>
      <xdr:rowOff>0</xdr:rowOff>
    </xdr:from>
    <xdr:to>
      <xdr:col>21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C6DC8-433A-482B-A7E5-CAB3D55433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18332824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E794D-DBE7-4554-9127-4F6EAD1351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24</xdr:row>
      <xdr:rowOff>0</xdr:rowOff>
    </xdr:from>
    <xdr:to>
      <xdr:col>12</xdr:col>
      <xdr:colOff>1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F43947-FB86-4D72-9F6C-40A2F7D39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11206</xdr:rowOff>
    </xdr:from>
    <xdr:to>
      <xdr:col>18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B9BF1-BA50-4D62-8AFF-9DEBA612D4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2" y="4852147"/>
          <a:ext cx="2218766" cy="220755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DFF08A-AF80-41E4-BE6C-CBE686484D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1268765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3E239C-D517-F0A2-1977-9CFD9398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800601"/>
          <a:ext cx="2228850" cy="2200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F112DE-BDD5-6AEF-1F3C-A28ECF75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60941" y="4840941"/>
          <a:ext cx="2218765" cy="2218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08A7C-C398-4699-B1F5-9E980BD8364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D0EB4-7A41-49E9-935B-47CF36A076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278084-6187-4D30-B583-27010C0917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73BED-5D72-491F-B4DB-F112C188C99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73725" y="4811806"/>
          <a:ext cx="2228851" cy="218906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C78C1E-8209-4B8B-869E-4CBC79A98E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9F0436-1A83-C62A-6118-E6E79DD653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3" t="27003" r="67275"/>
        <a:stretch/>
      </xdr:blipFill>
      <xdr:spPr bwMode="auto">
        <a:xfrm>
          <a:off x="36576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C15DC6-FEDD-48E6-BE3F-3ACA71F7A1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1190CE-99B9-D275-2D9F-2F82A42B8D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1" t="22878" r="63747"/>
        <a:stretch/>
      </xdr:blipFill>
      <xdr:spPr bwMode="auto">
        <a:xfrm>
          <a:off x="15396882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E41955-AD4A-435E-A2A1-F75C58BF16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60D28C-D61E-4568-BF58-5EC873368F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F930F-932C-40DF-A5AF-5D18A70868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853234-D273-410E-96B9-F0294F2DEB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1</xdr:rowOff>
    </xdr:from>
    <xdr:to>
      <xdr:col>9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8CD451-487E-4B1F-A8FA-7E59D20AA1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1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190500</xdr:rowOff>
    </xdr:from>
    <xdr:to>
      <xdr:col>6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F09F1F-D4A8-F813-8A6F-7345526B30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5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4310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670953-CD7F-F15A-D7A9-59D66FE30D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55348" y="4770783"/>
          <a:ext cx="2236304" cy="218660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D271FE-AC91-8C29-9E86-059B9ECA73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90577" y="4755174"/>
          <a:ext cx="2227385" cy="216876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4D33E3-A70E-494E-B3EA-E62AAA35E5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4559AB-A30E-4330-8A25-E188F26721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32D955-455E-4339-9990-E591AB1DDD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8D2465-B786-472F-BE74-4C044A279D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72034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2</xdr:rowOff>
    </xdr:from>
    <xdr:to>
      <xdr:col>9</xdr:col>
      <xdr:colOff>0</xdr:colOff>
      <xdr:row>35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82D42D-1D1C-4330-B26A-C24D9B267D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2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E2B7DF-4FE0-4481-A9B6-CE35C2A9E1E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6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200024</xdr:rowOff>
    </xdr:from>
    <xdr:to>
      <xdr:col>18</xdr:col>
      <xdr:colOff>4310</xdr:colOff>
      <xdr:row>35</xdr:row>
      <xdr:rowOff>2197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2A8E96-734E-4A3A-9239-61DF12CEB3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30500" y="4800599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EEEFF8-97B0-4E6E-AFF9-4BF8FA5371E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73725" y="4807928"/>
          <a:ext cx="2228850" cy="21929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710065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BA2A12-EA36-48CE-A15E-AEFEB8BF8C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1312640" y="4800600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</xdr:colOff>
      <xdr:row>24</xdr:row>
      <xdr:rowOff>19051</xdr:rowOff>
    </xdr:from>
    <xdr:to>
      <xdr:col>33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357A3A-0FD6-7D39-4A0B-57BA0E2768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0146626" y="4819651"/>
          <a:ext cx="2228850" cy="218122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9A49D-51B0-4E80-98BC-C32DEBE2CE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7140647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</xdr:colOff>
      <xdr:row>24</xdr:row>
      <xdr:rowOff>0</xdr:rowOff>
    </xdr:from>
    <xdr:to>
      <xdr:col>18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10AD24-4FA6-4607-818F-F9E1B515F5C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3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33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5832EC-E683-4A55-9535-B16A22234E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30076588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2</xdr:rowOff>
    </xdr:from>
    <xdr:to>
      <xdr:col>12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145E67-A407-4DDB-8E5D-3C904F80EC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0" y="4840943"/>
          <a:ext cx="2218765" cy="221876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FF7B82-9E18-4B47-ABEC-C10C368955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3119" y="4829736"/>
          <a:ext cx="2218764" cy="222997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200024</xdr:rowOff>
    </xdr:from>
    <xdr:to>
      <xdr:col>21</xdr:col>
      <xdr:colOff>4310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C60E7D-81F6-474E-B52B-D478B98459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8332824" y="4839259"/>
          <a:ext cx="2223074" cy="22204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7328</xdr:rowOff>
    </xdr:from>
    <xdr:to>
      <xdr:col>24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681292-31AE-45E1-9F31-1C761BE29D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21268765" y="4848269"/>
          <a:ext cx="2218764" cy="221143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710065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0AAD9-8AAA-4EB0-B364-511078A318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4197594" y="4840941"/>
          <a:ext cx="2225877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</xdr:colOff>
      <xdr:row>24</xdr:row>
      <xdr:rowOff>19052</xdr:rowOff>
    </xdr:from>
    <xdr:to>
      <xdr:col>36</xdr:col>
      <xdr:colOff>1</xdr:colOff>
      <xdr:row>35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7FDE1A-3705-4268-90EC-5037F074A8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3012530" y="4859993"/>
          <a:ext cx="2218765" cy="219971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600084-DCE6-4001-BF75-31DC04789D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2366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7E44A5-529F-3CAD-28A5-F7719666DD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09" t="1348" r="3631" b="170"/>
        <a:stretch/>
      </xdr:blipFill>
      <xdr:spPr bwMode="auto">
        <a:xfrm>
          <a:off x="1246094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D22" sqref="D22"/>
    </sheetView>
  </sheetViews>
  <sheetFormatPr defaultRowHeight="15" x14ac:dyDescent="0.25"/>
  <cols>
    <col min="1" max="1" width="16.42578125" customWidth="1"/>
    <col min="11" max="11" width="11.140625" customWidth="1"/>
    <col min="12" max="12" width="10.140625" customWidth="1"/>
  </cols>
  <sheetData>
    <row r="1" spans="1:13" x14ac:dyDescent="0.25">
      <c r="B1" s="1"/>
      <c r="C1" s="34" t="s">
        <v>19</v>
      </c>
      <c r="D1" s="34"/>
      <c r="E1" s="34" t="s">
        <v>18</v>
      </c>
      <c r="F1" s="34"/>
      <c r="G1" s="34" t="s">
        <v>17</v>
      </c>
      <c r="H1" s="34"/>
      <c r="I1" s="34" t="s">
        <v>16</v>
      </c>
      <c r="J1" s="34"/>
      <c r="K1" s="34" t="s">
        <v>20</v>
      </c>
      <c r="L1" s="34"/>
      <c r="M1" s="1" t="s">
        <v>21</v>
      </c>
    </row>
    <row r="2" spans="1:13" x14ac:dyDescent="0.25">
      <c r="B2" s="1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</row>
    <row r="3" spans="1:13" x14ac:dyDescent="0.25">
      <c r="A3" s="4" t="s">
        <v>3</v>
      </c>
      <c r="B3" s="2" t="s">
        <v>13</v>
      </c>
      <c r="C3" s="2">
        <v>6</v>
      </c>
      <c r="D3" s="2">
        <v>20</v>
      </c>
      <c r="E3" s="2" t="s">
        <v>15</v>
      </c>
      <c r="F3" s="2" t="s">
        <v>15</v>
      </c>
      <c r="G3" s="2">
        <v>0.8</v>
      </c>
      <c r="H3" s="2">
        <v>6</v>
      </c>
      <c r="I3" s="2" t="s">
        <v>15</v>
      </c>
      <c r="J3" s="2">
        <v>10</v>
      </c>
      <c r="K3" t="s">
        <v>15</v>
      </c>
      <c r="L3">
        <v>50</v>
      </c>
      <c r="M3" s="3">
        <v>0.92</v>
      </c>
    </row>
    <row r="4" spans="1:13" x14ac:dyDescent="0.25">
      <c r="A4" s="4" t="s">
        <v>4</v>
      </c>
      <c r="B4" s="2" t="s">
        <v>13</v>
      </c>
      <c r="C4" s="2">
        <v>6</v>
      </c>
      <c r="D4" s="2">
        <v>36</v>
      </c>
      <c r="E4" s="2" t="s">
        <v>15</v>
      </c>
      <c r="F4" s="2" t="s">
        <v>15</v>
      </c>
      <c r="G4" s="2">
        <v>0.8</v>
      </c>
      <c r="H4" s="2">
        <v>6</v>
      </c>
      <c r="I4" s="2" t="s">
        <v>15</v>
      </c>
      <c r="J4" s="2">
        <v>5</v>
      </c>
      <c r="K4" t="s">
        <v>15</v>
      </c>
      <c r="L4">
        <v>30</v>
      </c>
      <c r="M4" s="3">
        <v>0.92</v>
      </c>
    </row>
    <row r="5" spans="1:13" x14ac:dyDescent="0.25">
      <c r="A5" s="5" t="s">
        <v>5</v>
      </c>
      <c r="B5" s="2" t="s">
        <v>22</v>
      </c>
      <c r="C5" s="2">
        <v>4.5</v>
      </c>
      <c r="D5" s="2">
        <v>40</v>
      </c>
      <c r="E5" s="2" t="s">
        <v>15</v>
      </c>
      <c r="F5" s="2" t="s">
        <v>15</v>
      </c>
      <c r="G5" s="2">
        <v>-17</v>
      </c>
      <c r="H5" s="2">
        <v>-3</v>
      </c>
      <c r="I5" s="2" t="s">
        <v>15</v>
      </c>
      <c r="J5" s="2">
        <v>3</v>
      </c>
      <c r="K5" t="s">
        <v>15</v>
      </c>
      <c r="L5" t="s">
        <v>15</v>
      </c>
      <c r="M5" s="3">
        <v>0.85</v>
      </c>
    </row>
    <row r="6" spans="1:13" x14ac:dyDescent="0.25">
      <c r="A6" s="6" t="s">
        <v>6</v>
      </c>
      <c r="B6" s="2" t="s">
        <v>14</v>
      </c>
      <c r="C6" s="2">
        <v>0.8</v>
      </c>
      <c r="D6" s="2">
        <v>5.5</v>
      </c>
      <c r="E6" s="2" t="s">
        <v>15</v>
      </c>
      <c r="F6" s="2" t="s">
        <v>15</v>
      </c>
      <c r="G6" s="2">
        <v>0.8</v>
      </c>
      <c r="H6" s="2">
        <v>3.6</v>
      </c>
      <c r="I6" s="2" t="s">
        <v>15</v>
      </c>
      <c r="J6" s="2">
        <v>3</v>
      </c>
      <c r="M6" s="3"/>
    </row>
    <row r="7" spans="1:13" x14ac:dyDescent="0.25">
      <c r="A7" s="7" t="s">
        <v>7</v>
      </c>
      <c r="B7" s="2" t="s">
        <v>13</v>
      </c>
      <c r="C7" s="2">
        <v>2.2000000000000002</v>
      </c>
      <c r="D7" s="2">
        <v>5.5</v>
      </c>
      <c r="E7" s="2" t="s">
        <v>15</v>
      </c>
      <c r="F7" s="2" t="s">
        <v>15</v>
      </c>
      <c r="G7" s="2">
        <v>0.69</v>
      </c>
      <c r="H7" s="2">
        <v>3.6</v>
      </c>
      <c r="I7" s="2" t="s">
        <v>15</v>
      </c>
      <c r="J7" s="2">
        <v>6</v>
      </c>
      <c r="M7" s="3">
        <v>0.96</v>
      </c>
    </row>
    <row r="8" spans="1:13" x14ac:dyDescent="0.25">
      <c r="A8" s="7" t="s">
        <v>8</v>
      </c>
      <c r="B8" s="2" t="s">
        <v>13</v>
      </c>
      <c r="C8" s="2">
        <v>4.5</v>
      </c>
      <c r="D8" s="2">
        <v>14</v>
      </c>
      <c r="E8" s="2" t="s">
        <v>15</v>
      </c>
      <c r="F8" s="2" t="s">
        <v>15</v>
      </c>
      <c r="G8">
        <v>0.69</v>
      </c>
      <c r="H8" s="2">
        <v>5.5</v>
      </c>
      <c r="I8" s="2" t="s">
        <v>15</v>
      </c>
      <c r="J8" s="2">
        <v>10</v>
      </c>
      <c r="M8" s="3">
        <v>0.96</v>
      </c>
    </row>
    <row r="9" spans="1:13" x14ac:dyDescent="0.25">
      <c r="A9" s="8" t="s">
        <v>9</v>
      </c>
      <c r="B9" s="2" t="s">
        <v>13</v>
      </c>
      <c r="C9" s="2">
        <v>7</v>
      </c>
      <c r="D9" s="2">
        <v>36</v>
      </c>
      <c r="E9" s="2" t="s">
        <v>15</v>
      </c>
      <c r="F9" s="2" t="s">
        <v>15</v>
      </c>
      <c r="G9" s="2">
        <v>2.5</v>
      </c>
      <c r="H9" s="2">
        <v>12.6</v>
      </c>
      <c r="I9" s="2" t="s">
        <v>15</v>
      </c>
      <c r="J9" s="2">
        <v>6</v>
      </c>
      <c r="M9" s="3">
        <v>0.96</v>
      </c>
    </row>
    <row r="10" spans="1:13" x14ac:dyDescent="0.25">
      <c r="A10" s="8" t="s">
        <v>10</v>
      </c>
      <c r="B10" s="2" t="s">
        <v>13</v>
      </c>
      <c r="C10" s="2">
        <v>7</v>
      </c>
      <c r="D10" s="2">
        <v>36</v>
      </c>
      <c r="E10" s="2" t="s">
        <v>15</v>
      </c>
      <c r="F10" s="2" t="s">
        <v>15</v>
      </c>
      <c r="G10" s="2">
        <v>2.5</v>
      </c>
      <c r="H10" s="2">
        <v>12.6</v>
      </c>
      <c r="I10" s="2" t="s">
        <v>15</v>
      </c>
      <c r="J10" s="2">
        <v>3</v>
      </c>
      <c r="M10" s="3">
        <v>0.96</v>
      </c>
    </row>
    <row r="11" spans="1:13" x14ac:dyDescent="0.25">
      <c r="A11" s="1" t="s">
        <v>11</v>
      </c>
      <c r="B11" s="2" t="s">
        <v>14</v>
      </c>
      <c r="C11" s="2">
        <v>3</v>
      </c>
      <c r="D11" s="2">
        <v>36</v>
      </c>
      <c r="E11" s="2" t="s">
        <v>15</v>
      </c>
      <c r="F11" s="2" t="s">
        <v>15</v>
      </c>
      <c r="G11" s="2">
        <v>1.4</v>
      </c>
      <c r="H11" s="2">
        <v>34</v>
      </c>
      <c r="I11" s="2" t="s">
        <v>15</v>
      </c>
      <c r="J11" s="2">
        <v>1</v>
      </c>
      <c r="M11" s="3"/>
    </row>
    <row r="12" spans="1:13" x14ac:dyDescent="0.25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</sheetData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CFE-7E9D-4007-A8DB-332463DA474C}">
  <sheetPr>
    <pageSetUpPr fitToPage="1"/>
  </sheetPr>
  <dimension ref="B1:AD40"/>
  <sheetViews>
    <sheetView zoomScale="70" zoomScaleNormal="70" workbookViewId="0">
      <selection activeCell="E40" sqref="E40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7" t="s">
        <v>40</v>
      </c>
      <c r="C1" s="38"/>
      <c r="E1" s="37" t="s">
        <v>85</v>
      </c>
      <c r="F1" s="38"/>
      <c r="H1" s="37" t="s">
        <v>78</v>
      </c>
      <c r="I1" s="38"/>
      <c r="K1" s="37" t="s">
        <v>71</v>
      </c>
      <c r="L1" s="38"/>
      <c r="N1" s="37" t="s">
        <v>80</v>
      </c>
      <c r="O1" s="38"/>
      <c r="Q1" s="37" t="s">
        <v>79</v>
      </c>
      <c r="R1" s="38"/>
      <c r="T1" s="37" t="s">
        <v>80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25">
      <c r="B2" s="35" t="s">
        <v>23</v>
      </c>
      <c r="C2" s="36"/>
      <c r="D2" s="10"/>
      <c r="E2" s="35" t="s">
        <v>77</v>
      </c>
      <c r="F2" s="36"/>
      <c r="G2" s="10"/>
      <c r="H2" s="35" t="s">
        <v>24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8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I4</f>
        <v>5</v>
      </c>
      <c r="S3" s="13"/>
      <c r="T3" s="11" t="s">
        <v>33</v>
      </c>
      <c r="U3" s="12">
        <f>I4</f>
        <v>5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4" t="s">
        <v>33</v>
      </c>
      <c r="AD3" s="15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8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4" t="s">
        <v>34</v>
      </c>
      <c r="AD4" s="15">
        <v>0.75</v>
      </c>
    </row>
    <row r="5" spans="2:30" x14ac:dyDescent="0.25">
      <c r="B5" s="17" t="s">
        <v>76</v>
      </c>
      <c r="C5" s="18">
        <f>SUM(C6:C19)</f>
        <v>533.05514466267562</v>
      </c>
      <c r="E5" s="17" t="s">
        <v>76</v>
      </c>
      <c r="F5" s="18">
        <f>SUM(F6:F19)</f>
        <v>1094.5241188898226</v>
      </c>
      <c r="H5" s="17" t="s">
        <v>76</v>
      </c>
      <c r="I5" s="18">
        <f>SUM(I6:I19)</f>
        <v>1628.6518889080562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24</v>
      </c>
      <c r="F6" s="18">
        <f>I23/I3</f>
        <v>1094.5241188898226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/>
      <c r="F7" s="18"/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77</v>
      </c>
      <c r="C8" s="18">
        <f>F23/F3</f>
        <v>429.22514466267558</v>
      </c>
      <c r="E8" s="19"/>
      <c r="F8" s="20"/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18" t="s">
        <v>72</v>
      </c>
      <c r="H9" s="19" t="s">
        <v>27</v>
      </c>
      <c r="I9" s="18">
        <f>R23/R3</f>
        <v>736.83734345351047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 t="s">
        <v>28</v>
      </c>
      <c r="I10" s="18">
        <f>U23/U3</f>
        <v>286.66999999999996</v>
      </c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 t="s">
        <v>25</v>
      </c>
      <c r="I11" s="18">
        <f>L23/L3</f>
        <v>63.45454545454546</v>
      </c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12793.323471904216</v>
      </c>
      <c r="E20" s="21" t="s">
        <v>35</v>
      </c>
      <c r="F20" s="22">
        <f>F5*F4</f>
        <v>8756.1929511185808</v>
      </c>
      <c r="H20" s="21" t="s">
        <v>35</v>
      </c>
      <c r="I20" s="22">
        <f>I5*I4</f>
        <v>8143.259444540281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v>0.93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T21" s="23" t="s">
        <v>38</v>
      </c>
      <c r="U21" s="22">
        <f>U4/U3</f>
        <v>0.65999999999999992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1545.210520785633</v>
      </c>
      <c r="H22" s="23" t="s">
        <v>36</v>
      </c>
      <c r="I22" s="22">
        <f>I20/I21-I20</f>
        <v>612.93350657829978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257.89307020872866</v>
      </c>
      <c r="T22" s="23" t="s">
        <v>36</v>
      </c>
      <c r="U22" s="22">
        <f>U20/U21-U20</f>
        <v>487.33900000000006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12793.323471904216</v>
      </c>
      <c r="E23" s="24" t="s">
        <v>37</v>
      </c>
      <c r="F23" s="25">
        <f>F22+F20</f>
        <v>10301.403471904214</v>
      </c>
      <c r="H23" s="24" t="s">
        <v>37</v>
      </c>
      <c r="I23" s="25">
        <f>I22+I20</f>
        <v>8756.1929511185808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3684.1867172675525</v>
      </c>
      <c r="T23" s="24" t="s">
        <v>37</v>
      </c>
      <c r="U23" s="25">
        <f>U22+U20</f>
        <v>1433.35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</row>
    <row r="28" spans="2:30" x14ac:dyDescent="0.25">
      <c r="B28" s="26" t="s">
        <v>73</v>
      </c>
      <c r="C28" s="27">
        <f>C23/1000</f>
        <v>12.793323471904216</v>
      </c>
    </row>
    <row r="30" spans="2:30" x14ac:dyDescent="0.25">
      <c r="N30"/>
    </row>
    <row r="33" spans="6:18" x14ac:dyDescent="0.25">
      <c r="F33"/>
    </row>
    <row r="40" spans="6:18" x14ac:dyDescent="0.25">
      <c r="R40"/>
    </row>
  </sheetData>
  <mergeCells count="20">
    <mergeCell ref="Z1:AA1"/>
    <mergeCell ref="AC1:AD1"/>
    <mergeCell ref="AC2:AD2"/>
    <mergeCell ref="Z2:AA2"/>
    <mergeCell ref="H2:I2"/>
    <mergeCell ref="E2:F2"/>
    <mergeCell ref="B2:C2"/>
    <mergeCell ref="W2:X2"/>
    <mergeCell ref="B1:C1"/>
    <mergeCell ref="E1:F1"/>
    <mergeCell ref="H1:I1"/>
    <mergeCell ref="K1:L1"/>
    <mergeCell ref="N1:O1"/>
    <mergeCell ref="K2:L2"/>
    <mergeCell ref="Q1:R1"/>
    <mergeCell ref="T1:U1"/>
    <mergeCell ref="W1:X1"/>
    <mergeCell ref="T2:U2"/>
    <mergeCell ref="Q2:R2"/>
    <mergeCell ref="N2:O2"/>
  </mergeCells>
  <pageMargins left="0.25" right="0.25" top="0.75" bottom="0.75" header="0.3" footer="0.3"/>
  <pageSetup paperSize="3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0A4-B77F-48CD-92E5-8B149633A6E8}">
  <dimension ref="B1:AA40"/>
  <sheetViews>
    <sheetView topLeftCell="I1" zoomScaleNormal="100" workbookViewId="0">
      <selection activeCell="C34" sqref="C34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8" width="16.7109375" style="9" customWidth="1"/>
    <col min="29" max="16384" width="9.140625" style="9"/>
  </cols>
  <sheetData>
    <row r="1" spans="2:27" x14ac:dyDescent="0.25">
      <c r="B1" s="37" t="s">
        <v>40</v>
      </c>
      <c r="C1" s="38"/>
      <c r="E1" s="37" t="s">
        <v>78</v>
      </c>
      <c r="F1" s="38"/>
      <c r="H1" s="37" t="s">
        <v>71</v>
      </c>
      <c r="I1" s="38"/>
      <c r="K1" s="37" t="s">
        <v>80</v>
      </c>
      <c r="L1" s="38"/>
      <c r="N1" s="37" t="s">
        <v>70</v>
      </c>
      <c r="O1" s="38"/>
      <c r="Q1" s="37" t="s">
        <v>80</v>
      </c>
      <c r="R1" s="38"/>
      <c r="T1" s="37" t="s">
        <v>70</v>
      </c>
      <c r="U1" s="38"/>
      <c r="W1" s="37" t="s">
        <v>80</v>
      </c>
      <c r="X1" s="38"/>
      <c r="Z1" s="37" t="s">
        <v>41</v>
      </c>
      <c r="AA1" s="38"/>
    </row>
    <row r="2" spans="2:27" x14ac:dyDescent="0.25">
      <c r="B2" s="35" t="s">
        <v>23</v>
      </c>
      <c r="C2" s="36"/>
      <c r="D2" s="10"/>
      <c r="E2" s="35" t="s">
        <v>24</v>
      </c>
      <c r="F2" s="36"/>
      <c r="G2" s="10"/>
      <c r="H2" s="35" t="s">
        <v>25</v>
      </c>
      <c r="I2" s="36"/>
      <c r="J2" s="10"/>
      <c r="K2" s="35" t="s">
        <v>26</v>
      </c>
      <c r="L2" s="36"/>
      <c r="M2" s="10"/>
      <c r="N2" s="35" t="s">
        <v>27</v>
      </c>
      <c r="O2" s="36"/>
      <c r="P2" s="10"/>
      <c r="Q2" s="35" t="s">
        <v>28</v>
      </c>
      <c r="R2" s="36"/>
      <c r="S2" s="10"/>
      <c r="T2" s="35" t="s">
        <v>39</v>
      </c>
      <c r="U2" s="36"/>
      <c r="V2" s="10"/>
      <c r="W2" s="35" t="s">
        <v>29</v>
      </c>
      <c r="X2" s="36"/>
      <c r="Y2" s="10"/>
      <c r="Z2" s="35" t="s">
        <v>30</v>
      </c>
      <c r="AA2" s="36"/>
    </row>
    <row r="3" spans="2:27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5</v>
      </c>
      <c r="J3" s="13"/>
      <c r="K3" s="11" t="s">
        <v>33</v>
      </c>
      <c r="L3" s="12">
        <f>F4</f>
        <v>5</v>
      </c>
      <c r="M3" s="13"/>
      <c r="N3" s="11" t="s">
        <v>33</v>
      </c>
      <c r="O3" s="12">
        <f>F4</f>
        <v>5</v>
      </c>
      <c r="P3" s="13"/>
      <c r="Q3" s="11" t="s">
        <v>33</v>
      </c>
      <c r="R3" s="12">
        <f>F4</f>
        <v>5</v>
      </c>
      <c r="S3" s="13"/>
      <c r="T3" s="11" t="s">
        <v>33</v>
      </c>
      <c r="U3" s="12">
        <f>O4</f>
        <v>3.3</v>
      </c>
      <c r="V3" s="13"/>
      <c r="W3" s="11" t="s">
        <v>33</v>
      </c>
      <c r="X3" s="12">
        <f>U4</f>
        <v>1.8</v>
      </c>
      <c r="Y3" s="13"/>
      <c r="Z3" s="14" t="s">
        <v>33</v>
      </c>
      <c r="AA3" s="15">
        <f>X4</f>
        <v>1.5</v>
      </c>
    </row>
    <row r="4" spans="2:27" x14ac:dyDescent="0.25">
      <c r="B4" s="11" t="s">
        <v>34</v>
      </c>
      <c r="C4" s="12">
        <v>24</v>
      </c>
      <c r="D4" s="16"/>
      <c r="E4" s="11" t="s">
        <v>34</v>
      </c>
      <c r="F4" s="12">
        <v>5</v>
      </c>
      <c r="G4" s="16"/>
      <c r="H4" s="11" t="s">
        <v>34</v>
      </c>
      <c r="I4" s="12">
        <v>5</v>
      </c>
      <c r="J4" s="16"/>
      <c r="K4" s="11" t="s">
        <v>34</v>
      </c>
      <c r="L4" s="12">
        <v>3.3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1.8</v>
      </c>
      <c r="V4" s="16"/>
      <c r="W4" s="11" t="s">
        <v>34</v>
      </c>
      <c r="X4" s="12">
        <v>1.5</v>
      </c>
      <c r="Y4" s="16"/>
      <c r="Z4" s="14" t="s">
        <v>34</v>
      </c>
      <c r="AA4" s="15">
        <v>0.75</v>
      </c>
    </row>
    <row r="5" spans="2:27" x14ac:dyDescent="0.25">
      <c r="B5" s="17" t="s">
        <v>76</v>
      </c>
      <c r="C5" s="18">
        <f>SUM(C6:C19)</f>
        <v>516.69298098310867</v>
      </c>
      <c r="E5" s="17" t="s">
        <v>76</v>
      </c>
      <c r="F5" s="18">
        <f>SUM(F6:F19)</f>
        <v>1644.8461162367048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506.79</v>
      </c>
      <c r="N5" s="17" t="s">
        <v>76</v>
      </c>
      <c r="O5" s="18">
        <f>SUM(O6:O18)</f>
        <v>1038.2708021390376</v>
      </c>
      <c r="Q5" s="17" t="s">
        <v>76</v>
      </c>
      <c r="R5" s="18">
        <f>SUM(R6:R19)</f>
        <v>286.66999999999996</v>
      </c>
      <c r="T5" s="17" t="s">
        <v>76</v>
      </c>
      <c r="U5" s="18">
        <f>SUM(U6:U19)</f>
        <v>981.05</v>
      </c>
      <c r="W5" s="17" t="s">
        <v>76</v>
      </c>
      <c r="X5" s="18">
        <f>SUM(X6:X19)</f>
        <v>580.04999999999995</v>
      </c>
      <c r="Y5" s="13"/>
      <c r="Z5" s="17" t="s">
        <v>76</v>
      </c>
      <c r="AA5" s="18">
        <f>SUM(AA6:AA19)</f>
        <v>98.47</v>
      </c>
    </row>
    <row r="6" spans="2:27" x14ac:dyDescent="0.25">
      <c r="B6" s="19" t="s">
        <v>62</v>
      </c>
      <c r="C6" s="18">
        <v>95.83</v>
      </c>
      <c r="E6" s="19" t="s">
        <v>64</v>
      </c>
      <c r="F6" s="18">
        <v>21.6</v>
      </c>
      <c r="H6" s="19" t="s">
        <v>64</v>
      </c>
      <c r="I6" s="18">
        <v>21.6</v>
      </c>
      <c r="K6" s="19" t="s">
        <v>48</v>
      </c>
      <c r="L6" s="18">
        <v>75.760000000000005</v>
      </c>
      <c r="N6" s="19" t="s">
        <v>43</v>
      </c>
      <c r="O6" s="18">
        <v>13</v>
      </c>
      <c r="Q6" s="19" t="s">
        <v>52</v>
      </c>
      <c r="R6" s="18">
        <v>163.63999999999999</v>
      </c>
      <c r="T6" s="19" t="s">
        <v>66</v>
      </c>
      <c r="U6" s="18">
        <v>58</v>
      </c>
      <c r="W6" s="19" t="s">
        <v>46</v>
      </c>
      <c r="X6" s="18">
        <v>300</v>
      </c>
      <c r="Y6" s="13"/>
      <c r="Z6" s="19" t="s">
        <v>31</v>
      </c>
      <c r="AA6" s="18">
        <v>98.47</v>
      </c>
    </row>
    <row r="7" spans="2:27" x14ac:dyDescent="0.25">
      <c r="B7" s="19" t="s">
        <v>63</v>
      </c>
      <c r="C7" s="18">
        <v>8</v>
      </c>
      <c r="E7" s="19" t="s">
        <v>65</v>
      </c>
      <c r="F7" s="18">
        <v>13.3</v>
      </c>
      <c r="H7" s="19" t="s">
        <v>65</v>
      </c>
      <c r="I7" s="18">
        <v>13.3</v>
      </c>
      <c r="K7" s="19" t="s">
        <v>49</v>
      </c>
      <c r="L7" s="18">
        <v>23.03</v>
      </c>
      <c r="N7" s="19" t="s">
        <v>44</v>
      </c>
      <c r="O7" s="18">
        <v>15</v>
      </c>
      <c r="Q7" s="19" t="s">
        <v>53</v>
      </c>
      <c r="R7" s="18">
        <v>23.03</v>
      </c>
      <c r="T7" s="19" t="s">
        <v>67</v>
      </c>
      <c r="U7" s="18">
        <v>343</v>
      </c>
      <c r="W7" s="19" t="s">
        <v>47</v>
      </c>
      <c r="X7" s="18">
        <v>181.53</v>
      </c>
      <c r="Z7" s="19"/>
      <c r="AA7" s="18"/>
    </row>
    <row r="8" spans="2:27" x14ac:dyDescent="0.25">
      <c r="B8" s="19" t="s">
        <v>24</v>
      </c>
      <c r="C8" s="18">
        <f>F23/F3</f>
        <v>412.86298098310868</v>
      </c>
      <c r="E8" s="19" t="s">
        <v>26</v>
      </c>
      <c r="F8" s="18">
        <f>L23/L3</f>
        <v>506.79000000000008</v>
      </c>
      <c r="H8" s="19"/>
      <c r="I8" s="18"/>
      <c r="K8" s="19" t="s">
        <v>50</v>
      </c>
      <c r="L8" s="18">
        <v>56</v>
      </c>
      <c r="N8" s="19" t="s">
        <v>45</v>
      </c>
      <c r="O8" s="18">
        <v>6.6</v>
      </c>
      <c r="Q8" s="19" t="s">
        <v>54</v>
      </c>
      <c r="R8" s="18">
        <v>100</v>
      </c>
      <c r="T8" s="19" t="s">
        <v>29</v>
      </c>
      <c r="U8" s="18">
        <f>X23/X3</f>
        <v>580.04999999999995</v>
      </c>
      <c r="W8" s="19" t="s">
        <v>32</v>
      </c>
      <c r="X8" s="18">
        <v>0.05</v>
      </c>
      <c r="Y8" s="13"/>
      <c r="Z8" s="19"/>
      <c r="AA8" s="18"/>
    </row>
    <row r="9" spans="2:27" x14ac:dyDescent="0.25">
      <c r="B9" s="19"/>
      <c r="C9" s="18" t="s">
        <v>72</v>
      </c>
      <c r="E9" s="19" t="s">
        <v>27</v>
      </c>
      <c r="F9" s="18">
        <f>O23/O3</f>
        <v>753.03157078215906</v>
      </c>
      <c r="H9" s="19"/>
      <c r="I9" s="18"/>
      <c r="K9" s="19" t="s">
        <v>51</v>
      </c>
      <c r="L9" s="18">
        <v>318</v>
      </c>
      <c r="N9" s="19" t="s">
        <v>55</v>
      </c>
      <c r="O9" s="18">
        <v>100</v>
      </c>
      <c r="Q9" s="19"/>
      <c r="R9" s="18"/>
      <c r="T9" s="19"/>
      <c r="U9" s="18"/>
      <c r="W9" s="19" t="s">
        <v>30</v>
      </c>
      <c r="X9" s="18">
        <f>AA23/AA3</f>
        <v>98.469999999999985</v>
      </c>
      <c r="Z9" s="19"/>
      <c r="AA9" s="18"/>
    </row>
    <row r="10" spans="2:27" x14ac:dyDescent="0.25">
      <c r="B10" s="19"/>
      <c r="C10" s="18"/>
      <c r="E10" s="19" t="s">
        <v>28</v>
      </c>
      <c r="F10" s="18">
        <f>R23/R3</f>
        <v>286.66999999999996</v>
      </c>
      <c r="H10" s="19"/>
      <c r="I10" s="18"/>
      <c r="K10" s="19" t="s">
        <v>42</v>
      </c>
      <c r="L10" s="18">
        <v>34</v>
      </c>
      <c r="N10" s="19" t="s">
        <v>57</v>
      </c>
      <c r="O10" s="18">
        <v>35</v>
      </c>
      <c r="Q10" s="19"/>
      <c r="R10" s="18"/>
      <c r="T10" s="19"/>
      <c r="U10" s="18"/>
      <c r="W10" s="19"/>
      <c r="X10" s="18"/>
      <c r="Z10" s="19"/>
      <c r="AA10" s="18"/>
    </row>
    <row r="11" spans="2:27" x14ac:dyDescent="0.25">
      <c r="B11" s="19"/>
      <c r="C11" s="18"/>
      <c r="E11" s="19" t="s">
        <v>25</v>
      </c>
      <c r="F11" s="18">
        <f>I23/I3</f>
        <v>63.45454545454546</v>
      </c>
      <c r="H11" s="19"/>
      <c r="I11" s="18"/>
      <c r="K11" s="19"/>
      <c r="L11" s="18"/>
      <c r="N11" s="19" t="s">
        <v>56</v>
      </c>
      <c r="O11" s="18">
        <v>100</v>
      </c>
      <c r="Q11" s="19"/>
      <c r="R11" s="18"/>
      <c r="T11" s="19"/>
      <c r="U11" s="18"/>
      <c r="W11" s="19"/>
      <c r="X11" s="18"/>
      <c r="Z11" s="19"/>
      <c r="AA11" s="18"/>
    </row>
    <row r="12" spans="2:27" x14ac:dyDescent="0.25">
      <c r="B12" s="19"/>
      <c r="C12" s="18"/>
      <c r="E12" s="19"/>
      <c r="F12" s="18"/>
      <c r="H12" s="19"/>
      <c r="I12" s="18"/>
      <c r="K12" s="19"/>
      <c r="L12" s="18"/>
      <c r="N12" s="19" t="s">
        <v>58</v>
      </c>
      <c r="O12" s="18">
        <v>100</v>
      </c>
      <c r="Q12" s="19"/>
      <c r="R12" s="18"/>
      <c r="T12" s="19"/>
      <c r="U12" s="18"/>
      <c r="W12" s="19"/>
      <c r="X12" s="18"/>
      <c r="Z12" s="19"/>
      <c r="AA12" s="18"/>
    </row>
    <row r="13" spans="2:27" x14ac:dyDescent="0.25">
      <c r="B13" s="19"/>
      <c r="C13" s="18"/>
      <c r="E13" s="19"/>
      <c r="F13" s="18"/>
      <c r="H13" s="19"/>
      <c r="I13" s="18"/>
      <c r="K13" s="19"/>
      <c r="L13" s="18"/>
      <c r="N13" s="19" t="s">
        <v>59</v>
      </c>
      <c r="O13" s="18">
        <v>8</v>
      </c>
      <c r="Q13" s="19"/>
      <c r="R13" s="18"/>
      <c r="T13" s="19"/>
      <c r="U13" s="18"/>
      <c r="W13" s="19"/>
      <c r="X13" s="18"/>
      <c r="Z13" s="19"/>
      <c r="AA13" s="18"/>
    </row>
    <row r="14" spans="2:27" x14ac:dyDescent="0.25">
      <c r="B14" s="19"/>
      <c r="C14" s="18"/>
      <c r="E14" s="19"/>
      <c r="F14" s="18"/>
      <c r="H14" s="19"/>
      <c r="I14" s="18"/>
      <c r="K14" s="19"/>
      <c r="L14" s="18"/>
      <c r="N14" s="19" t="s">
        <v>60</v>
      </c>
      <c r="O14" s="18">
        <v>25.76</v>
      </c>
      <c r="Q14" s="19"/>
      <c r="R14" s="18"/>
      <c r="T14" s="19"/>
      <c r="U14" s="18"/>
      <c r="W14" s="19"/>
      <c r="X14" s="18"/>
      <c r="Z14" s="19"/>
      <c r="AA14" s="18"/>
    </row>
    <row r="15" spans="2:27" x14ac:dyDescent="0.25">
      <c r="B15" s="19"/>
      <c r="C15" s="18"/>
      <c r="E15" s="19"/>
      <c r="F15" s="18"/>
      <c r="H15" s="19"/>
      <c r="I15" s="18"/>
      <c r="K15" s="19"/>
      <c r="L15" s="18"/>
      <c r="N15" s="19" t="s">
        <v>61</v>
      </c>
      <c r="O15" s="18">
        <v>4</v>
      </c>
      <c r="Q15" s="17"/>
      <c r="R15" s="18"/>
      <c r="T15" s="19"/>
      <c r="U15" s="18"/>
      <c r="W15" s="19"/>
      <c r="X15" s="18"/>
      <c r="Z15" s="19"/>
      <c r="AA15" s="18"/>
    </row>
    <row r="16" spans="2:27" x14ac:dyDescent="0.25">
      <c r="B16" s="19"/>
      <c r="C16" s="18"/>
      <c r="E16" s="19"/>
      <c r="F16" s="18"/>
      <c r="H16" s="19"/>
      <c r="I16" s="18"/>
      <c r="K16" s="19"/>
      <c r="L16" s="18"/>
      <c r="N16" s="19" t="s">
        <v>68</v>
      </c>
      <c r="O16" s="18">
        <v>0.7</v>
      </c>
      <c r="Q16" s="19"/>
      <c r="R16" s="18"/>
      <c r="T16" s="19"/>
      <c r="U16" s="18"/>
      <c r="W16" s="19"/>
      <c r="X16" s="18"/>
      <c r="Z16" s="19"/>
      <c r="AA16" s="18"/>
    </row>
    <row r="17" spans="2:27" x14ac:dyDescent="0.25">
      <c r="B17" s="19"/>
      <c r="C17" s="18"/>
      <c r="E17" s="19"/>
      <c r="F17" s="18"/>
      <c r="H17" s="19"/>
      <c r="I17" s="18"/>
      <c r="K17" s="19"/>
      <c r="L17" s="18"/>
      <c r="N17" s="19" t="s">
        <v>69</v>
      </c>
      <c r="O17" s="18">
        <v>0.66</v>
      </c>
      <c r="Q17" s="19"/>
      <c r="R17" s="18"/>
      <c r="T17" s="19"/>
      <c r="U17" s="18"/>
      <c r="W17" s="19"/>
      <c r="X17" s="18"/>
      <c r="Z17" s="19"/>
      <c r="AA17" s="18"/>
    </row>
    <row r="18" spans="2:27" x14ac:dyDescent="0.25">
      <c r="B18" s="19"/>
      <c r="C18" s="18"/>
      <c r="E18" s="19"/>
      <c r="F18" s="18"/>
      <c r="H18" s="19"/>
      <c r="I18" s="18"/>
      <c r="K18" s="19"/>
      <c r="L18" s="18"/>
      <c r="N18" s="19" t="s">
        <v>39</v>
      </c>
      <c r="O18" s="18">
        <f>U23/U3</f>
        <v>629.5508021390375</v>
      </c>
      <c r="Q18" s="19"/>
      <c r="R18" s="18"/>
      <c r="T18" s="19"/>
      <c r="U18" s="18"/>
      <c r="W18" s="19"/>
      <c r="X18" s="18"/>
      <c r="Z18" s="19"/>
      <c r="AA18" s="18"/>
    </row>
    <row r="19" spans="2:27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</row>
    <row r="20" spans="2:27" s="13" customFormat="1" x14ac:dyDescent="0.25">
      <c r="B20" s="21" t="s">
        <v>35</v>
      </c>
      <c r="C20" s="22">
        <f>C5*C4</f>
        <v>12400.631543594609</v>
      </c>
      <c r="E20" s="21" t="s">
        <v>35</v>
      </c>
      <c r="F20" s="22">
        <f>F5*F4</f>
        <v>8224.2305811835249</v>
      </c>
      <c r="H20" s="21" t="s">
        <v>35</v>
      </c>
      <c r="I20" s="22">
        <f>I5*I4</f>
        <v>174.50000000000003</v>
      </c>
      <c r="K20" s="21" t="s">
        <v>35</v>
      </c>
      <c r="L20" s="22">
        <f>L5*L4</f>
        <v>1672.4069999999999</v>
      </c>
      <c r="N20" s="21" t="s">
        <v>35</v>
      </c>
      <c r="O20" s="22">
        <f>O5*O4</f>
        <v>3426.2936470588238</v>
      </c>
      <c r="Q20" s="21" t="s">
        <v>35</v>
      </c>
      <c r="R20" s="22">
        <f>R5*R4</f>
        <v>946.01099999999985</v>
      </c>
      <c r="T20" s="21" t="s">
        <v>35</v>
      </c>
      <c r="U20" s="22">
        <f>U5*U4</f>
        <v>1765.8899999999999</v>
      </c>
      <c r="W20" s="21" t="s">
        <v>35</v>
      </c>
      <c r="X20" s="22">
        <f>X5*X4</f>
        <v>870.07499999999993</v>
      </c>
      <c r="Z20" s="21" t="s">
        <v>35</v>
      </c>
      <c r="AA20" s="22">
        <f>AA5*AA4</f>
        <v>73.852499999999992</v>
      </c>
    </row>
    <row r="21" spans="2:27" x14ac:dyDescent="0.25">
      <c r="B21" s="23" t="s">
        <v>38</v>
      </c>
      <c r="C21" s="22">
        <v>1</v>
      </c>
      <c r="E21" s="23" t="s">
        <v>38</v>
      </c>
      <c r="F21" s="22">
        <v>0.83</v>
      </c>
      <c r="H21" s="23" t="s">
        <v>38</v>
      </c>
      <c r="I21" s="22">
        <v>0.55000000000000004</v>
      </c>
      <c r="K21" s="23" t="s">
        <v>38</v>
      </c>
      <c r="L21" s="22">
        <f>L4/L3</f>
        <v>0.65999999999999992</v>
      </c>
      <c r="N21" s="23" t="s">
        <v>38</v>
      </c>
      <c r="O21" s="22">
        <v>0.91</v>
      </c>
      <c r="Q21" s="23" t="s">
        <v>38</v>
      </c>
      <c r="R21" s="22">
        <f>R4/R3</f>
        <v>0.65999999999999992</v>
      </c>
      <c r="T21" s="23" t="s">
        <v>38</v>
      </c>
      <c r="U21" s="22">
        <v>0.85</v>
      </c>
      <c r="W21" s="23" t="s">
        <v>38</v>
      </c>
      <c r="X21" s="22">
        <f>X4/X3</f>
        <v>0.83333333333333326</v>
      </c>
      <c r="Z21" s="23" t="s">
        <v>38</v>
      </c>
      <c r="AA21" s="22">
        <f>AA4/AA3</f>
        <v>0.5</v>
      </c>
    </row>
    <row r="22" spans="2:27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1684.480962411084</v>
      </c>
      <c r="H22" s="23" t="s">
        <v>36</v>
      </c>
      <c r="I22" s="22">
        <f>I20/I21-I20</f>
        <v>142.77272727272728</v>
      </c>
      <c r="K22" s="23" t="s">
        <v>36</v>
      </c>
      <c r="L22" s="22">
        <f>L20/L21-L20</f>
        <v>861.54300000000035</v>
      </c>
      <c r="N22" s="23" t="s">
        <v>36</v>
      </c>
      <c r="O22" s="22">
        <f>O20/O21-O20</f>
        <v>338.86420685197163</v>
      </c>
      <c r="Q22" s="23" t="s">
        <v>36</v>
      </c>
      <c r="R22" s="22">
        <f>R20/R21-R20</f>
        <v>487.33900000000006</v>
      </c>
      <c r="T22" s="23" t="s">
        <v>36</v>
      </c>
      <c r="U22" s="22">
        <f>U20/U21-U20</f>
        <v>311.62764705882364</v>
      </c>
      <c r="W22" s="23" t="s">
        <v>36</v>
      </c>
      <c r="X22" s="22">
        <f>X20/X21-X20</f>
        <v>174.01499999999999</v>
      </c>
      <c r="Z22" s="23" t="s">
        <v>36</v>
      </c>
      <c r="AA22" s="22">
        <f>AA20/AA21-AA20</f>
        <v>73.852499999999992</v>
      </c>
    </row>
    <row r="23" spans="2:27" x14ac:dyDescent="0.25">
      <c r="B23" s="24" t="s">
        <v>37</v>
      </c>
      <c r="C23" s="25">
        <f>C22+C20</f>
        <v>12400.631543594609</v>
      </c>
      <c r="E23" s="24" t="s">
        <v>37</v>
      </c>
      <c r="F23" s="25">
        <f>F22+F20</f>
        <v>9908.7115435946089</v>
      </c>
      <c r="H23" s="24" t="s">
        <v>37</v>
      </c>
      <c r="I23" s="25">
        <f>I22+I20</f>
        <v>317.27272727272731</v>
      </c>
      <c r="K23" s="24" t="s">
        <v>37</v>
      </c>
      <c r="L23" s="25">
        <f>L22+L20</f>
        <v>2533.9500000000003</v>
      </c>
      <c r="N23" s="24" t="s">
        <v>37</v>
      </c>
      <c r="O23" s="25">
        <f>O22+O20</f>
        <v>3765.1578539107954</v>
      </c>
      <c r="Q23" s="24" t="s">
        <v>37</v>
      </c>
      <c r="R23" s="25">
        <f>R22+R20</f>
        <v>1433.35</v>
      </c>
      <c r="T23" s="24" t="s">
        <v>37</v>
      </c>
      <c r="U23" s="25">
        <f>U22+U20</f>
        <v>2077.5176470588235</v>
      </c>
      <c r="W23" s="24" t="s">
        <v>37</v>
      </c>
      <c r="X23" s="25">
        <f>X22+X20</f>
        <v>1044.0899999999999</v>
      </c>
      <c r="Z23" s="24" t="s">
        <v>37</v>
      </c>
      <c r="AA23" s="25">
        <f>AA22+AA20</f>
        <v>147.70499999999998</v>
      </c>
    </row>
    <row r="26" spans="2:27" x14ac:dyDescent="0.25">
      <c r="B26" s="28" t="s">
        <v>75</v>
      </c>
      <c r="C26" s="29">
        <v>24</v>
      </c>
    </row>
    <row r="27" spans="2:27" x14ac:dyDescent="0.25">
      <c r="B27" s="30" t="s">
        <v>74</v>
      </c>
      <c r="C27" s="31">
        <v>0.52</v>
      </c>
    </row>
    <row r="28" spans="2:27" x14ac:dyDescent="0.25">
      <c r="B28" s="30" t="s">
        <v>73</v>
      </c>
      <c r="C28" s="31">
        <f>C23/1000</f>
        <v>12.400631543594608</v>
      </c>
    </row>
    <row r="29" spans="2:27" x14ac:dyDescent="0.25">
      <c r="B29" s="30" t="s">
        <v>81</v>
      </c>
      <c r="C29" s="31">
        <f>(C22+F22+I22+L22+O22+R22+U22+X22+AA22)/1000</f>
        <v>4.0744950435946068</v>
      </c>
    </row>
    <row r="30" spans="2:27" x14ac:dyDescent="0.25">
      <c r="B30" s="26" t="s">
        <v>38</v>
      </c>
      <c r="C30" s="27">
        <f>1-C29/C28</f>
        <v>0.67142842449026419</v>
      </c>
      <c r="K30"/>
    </row>
    <row r="40" spans="15:15" x14ac:dyDescent="0.25">
      <c r="O40"/>
    </row>
  </sheetData>
  <mergeCells count="18">
    <mergeCell ref="Q2:R2"/>
    <mergeCell ref="T2:U2"/>
    <mergeCell ref="W2:X2"/>
    <mergeCell ref="Z2:AA2"/>
    <mergeCell ref="Q1:R1"/>
    <mergeCell ref="T1:U1"/>
    <mergeCell ref="W1:X1"/>
    <mergeCell ref="Z1:AA1"/>
    <mergeCell ref="B2:C2"/>
    <mergeCell ref="E2:F2"/>
    <mergeCell ref="H2:I2"/>
    <mergeCell ref="K2:L2"/>
    <mergeCell ref="N2:O2"/>
    <mergeCell ref="B1:C1"/>
    <mergeCell ref="E1:F1"/>
    <mergeCell ref="H1:I1"/>
    <mergeCell ref="K1:L1"/>
    <mergeCell ref="N1: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55B3-D098-4E85-9AE8-838E056D1B92}">
  <dimension ref="B1:AD42"/>
  <sheetViews>
    <sheetView topLeftCell="I1" zoomScale="85" zoomScaleNormal="85" workbookViewId="0">
      <selection activeCell="C37" sqref="C37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7" t="s">
        <v>40</v>
      </c>
      <c r="C1" s="38"/>
      <c r="E1" s="37" t="s">
        <v>85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86</v>
      </c>
      <c r="R1" s="38"/>
      <c r="T1" s="37" t="s">
        <v>80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25">
      <c r="B2" s="35" t="s">
        <v>23</v>
      </c>
      <c r="C2" s="36"/>
      <c r="D2" s="10"/>
      <c r="E2" s="35" t="s">
        <v>84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7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7</v>
      </c>
      <c r="S3" s="13"/>
      <c r="T3" s="11" t="s">
        <v>33</v>
      </c>
      <c r="U3" s="12">
        <f>F4</f>
        <v>7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7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25">
      <c r="B5" s="17" t="s">
        <v>76</v>
      </c>
      <c r="C5" s="18">
        <f>SUM(C6:C19)</f>
        <v>607.43958434333172</v>
      </c>
      <c r="E5" s="17" t="s">
        <v>76</v>
      </c>
      <c r="F5" s="18">
        <f>SUM(F6:F19)</f>
        <v>1467.6622172291379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 t="s">
        <v>27</v>
      </c>
      <c r="F7" s="18">
        <f>R23/R3</f>
        <v>575.8476717745923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82</v>
      </c>
      <c r="C8" s="18">
        <f>F23/F3</f>
        <v>503.60958434333173</v>
      </c>
      <c r="E8" s="19" t="s">
        <v>28</v>
      </c>
      <c r="F8" s="18">
        <f>U23/U3</f>
        <v>286.67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14578.550024239961</v>
      </c>
      <c r="E20" s="21" t="s">
        <v>35</v>
      </c>
      <c r="F20" s="22">
        <f>F5*F4</f>
        <v>10273.635520603966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S20" s="9"/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0.7142857142857143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0.85</v>
      </c>
      <c r="S21" s="13"/>
      <c r="T21" s="23" t="s">
        <v>38</v>
      </c>
      <c r="U21" s="22">
        <f>U4/U3</f>
        <v>0.47142857142857142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1812.994503635995</v>
      </c>
      <c r="H22" s="23" t="s">
        <v>36</v>
      </c>
      <c r="I22" s="22">
        <f>I20/I21-I20</f>
        <v>1210.2890909090911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604.64005536332206</v>
      </c>
      <c r="T22" s="23" t="s">
        <v>36</v>
      </c>
      <c r="U22" s="22">
        <f>U20/U21-U20</f>
        <v>1060.6790000000001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14578.550024239961</v>
      </c>
      <c r="E23" s="24" t="s">
        <v>37</v>
      </c>
      <c r="F23" s="25">
        <f>F22+F20</f>
        <v>12086.630024239961</v>
      </c>
      <c r="H23" s="24" t="s">
        <v>37</v>
      </c>
      <c r="I23" s="25">
        <f>I22+I20</f>
        <v>4236.0118181818189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4030.9337024221459</v>
      </c>
      <c r="T23" s="24" t="s">
        <v>37</v>
      </c>
      <c r="U23" s="25">
        <f>U22+U20</f>
        <v>2006.69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  <c r="F27"/>
    </row>
    <row r="28" spans="2:30" x14ac:dyDescent="0.25">
      <c r="B28" s="30" t="s">
        <v>73</v>
      </c>
      <c r="C28" s="31">
        <f>C23/1000</f>
        <v>14.578550024239961</v>
      </c>
    </row>
    <row r="29" spans="2:30" x14ac:dyDescent="0.25">
      <c r="B29" s="30" t="s">
        <v>81</v>
      </c>
      <c r="C29" s="31">
        <f>(C22+F22+I22+L22+O22+R22+U22+X22+AA22+AD22)/1000</f>
        <v>6.2524135242399597</v>
      </c>
    </row>
    <row r="30" spans="2:30" x14ac:dyDescent="0.25">
      <c r="B30" s="26" t="s">
        <v>38</v>
      </c>
      <c r="C30" s="27">
        <f>1-C29/C28</f>
        <v>0.57112240148409943</v>
      </c>
      <c r="N30"/>
    </row>
    <row r="40" spans="18:18" x14ac:dyDescent="0.25">
      <c r="R40"/>
    </row>
    <row r="42" spans="18:18" x14ac:dyDescent="0.25">
      <c r="R42"/>
    </row>
  </sheetData>
  <mergeCells count="20">
    <mergeCell ref="B1:C1"/>
    <mergeCell ref="K1:L1"/>
    <mergeCell ref="N1:O1"/>
    <mergeCell ref="Q1:R1"/>
    <mergeCell ref="T1:U1"/>
    <mergeCell ref="B2:C2"/>
    <mergeCell ref="K2:L2"/>
    <mergeCell ref="N2:O2"/>
    <mergeCell ref="Q2:R2"/>
    <mergeCell ref="T2:U2"/>
    <mergeCell ref="Z2:AA2"/>
    <mergeCell ref="AC2:AD2"/>
    <mergeCell ref="E1:F1"/>
    <mergeCell ref="E2:F2"/>
    <mergeCell ref="H1:I1"/>
    <mergeCell ref="H2:I2"/>
    <mergeCell ref="W1:X1"/>
    <mergeCell ref="Z1:AA1"/>
    <mergeCell ref="AC1:AD1"/>
    <mergeCell ref="W2:X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D83B-4BA0-4826-A410-8AD21EB3EE67}">
  <dimension ref="B1:AD44"/>
  <sheetViews>
    <sheetView zoomScaleNormal="100" workbookViewId="0">
      <selection activeCell="M29" sqref="M29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7" t="s">
        <v>40</v>
      </c>
      <c r="C1" s="38"/>
      <c r="E1" s="37" t="s">
        <v>87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88</v>
      </c>
      <c r="R1" s="38"/>
      <c r="T1" s="37" t="s">
        <v>89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25">
      <c r="B2" s="35" t="s">
        <v>23</v>
      </c>
      <c r="C2" s="36"/>
      <c r="D2" s="10"/>
      <c r="E2" s="35" t="s">
        <v>82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25">
      <c r="B5" s="17" t="s">
        <v>76</v>
      </c>
      <c r="C5" s="18">
        <f>SUM(C6:C19)</f>
        <v>520.37793779018705</v>
      </c>
      <c r="E5" s="17" t="s">
        <v>76</v>
      </c>
      <c r="F5" s="18">
        <f>SUM(F6:F19)</f>
        <v>1416.262988486636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SUM(R6:R17)</f>
        <v>938.27080213903753</v>
      </c>
      <c r="T5" s="17" t="s">
        <v>76</v>
      </c>
      <c r="U5" s="18">
        <f>SUM(U6:U19)</f>
        <v>386.66999999999996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 t="s">
        <v>27</v>
      </c>
      <c r="F7" s="18">
        <f>R23/R3</f>
        <v>554.89133459835546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82</v>
      </c>
      <c r="C8" s="18">
        <f>F23/F3</f>
        <v>416.54793779018701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39</v>
      </c>
      <c r="R17" s="18">
        <f>X23/X3</f>
        <v>629.5508021390375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20"/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12489.07050696449</v>
      </c>
      <c r="E20" s="21" t="s">
        <v>35</v>
      </c>
      <c r="F20" s="22">
        <f>F5*F4</f>
        <v>8497.5779309198151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3096.2936470588238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1499.572576044673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233.05436053130916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12489.07050696449</v>
      </c>
      <c r="E23" s="24" t="s">
        <v>37</v>
      </c>
      <c r="F23" s="25">
        <f>F22+F20</f>
        <v>9997.1505069644882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3329.348007590133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  <c r="F27"/>
    </row>
    <row r="28" spans="2:30" x14ac:dyDescent="0.25">
      <c r="B28" s="30" t="s">
        <v>73</v>
      </c>
      <c r="C28" s="31">
        <f>C23/1000</f>
        <v>12.48907050696449</v>
      </c>
    </row>
    <row r="29" spans="2:30" x14ac:dyDescent="0.25">
      <c r="B29" s="30" t="s">
        <v>81</v>
      </c>
      <c r="C29" s="31">
        <f>(C22+F22+I22+L22+O22+R22+U22+X22+AA22+AD22)/1000</f>
        <v>4.1629340069644885</v>
      </c>
    </row>
    <row r="30" spans="2:30" x14ac:dyDescent="0.25">
      <c r="B30" s="26" t="s">
        <v>38</v>
      </c>
      <c r="C30" s="27">
        <f>1-C29/C28</f>
        <v>0.6666738325607946</v>
      </c>
      <c r="N30"/>
    </row>
    <row r="31" spans="2:30" x14ac:dyDescent="0.25">
      <c r="T31"/>
    </row>
    <row r="34" spans="4:18" x14ac:dyDescent="0.25">
      <c r="D34"/>
    </row>
    <row r="40" spans="4:18" x14ac:dyDescent="0.25">
      <c r="R40"/>
    </row>
    <row r="42" spans="4:18" x14ac:dyDescent="0.25">
      <c r="R42"/>
    </row>
    <row r="44" spans="4:18" x14ac:dyDescent="0.25">
      <c r="P44"/>
    </row>
  </sheetData>
  <mergeCells count="20"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  <mergeCell ref="T2:U2"/>
    <mergeCell ref="W2:X2"/>
    <mergeCell ref="Z2:AA2"/>
    <mergeCell ref="AC2:AD2"/>
    <mergeCell ref="T1:U1"/>
    <mergeCell ref="W1:X1"/>
    <mergeCell ref="Z1:AA1"/>
    <mergeCell ref="AC1:A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86A7-5D6E-44BF-9E8E-B2B3990BB83D}">
  <dimension ref="B1:AJ44"/>
  <sheetViews>
    <sheetView topLeftCell="O1" zoomScale="85" zoomScaleNormal="85" workbookViewId="0">
      <selection activeCell="U38" sqref="A1:XFD1048576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0" width="16.7109375" style="9" customWidth="1"/>
    <col min="31" max="31" width="10.7109375" style="9" customWidth="1"/>
    <col min="32" max="33" width="16.7109375" style="9" customWidth="1"/>
    <col min="34" max="34" width="10.7109375" style="9" customWidth="1"/>
    <col min="35" max="37" width="16.7109375" style="9" customWidth="1"/>
    <col min="38" max="16384" width="9.140625" style="9"/>
  </cols>
  <sheetData>
    <row r="1" spans="2:36" x14ac:dyDescent="0.25">
      <c r="B1" s="37" t="s">
        <v>40</v>
      </c>
      <c r="C1" s="38"/>
      <c r="E1" s="37" t="s">
        <v>87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88</v>
      </c>
      <c r="R1" s="38"/>
      <c r="T1" s="37" t="s">
        <v>89</v>
      </c>
      <c r="U1" s="38"/>
      <c r="W1" s="37" t="s">
        <v>88</v>
      </c>
      <c r="X1" s="38"/>
      <c r="Z1" s="37" t="s">
        <v>70</v>
      </c>
      <c r="AA1" s="38"/>
      <c r="AC1" s="37" t="s">
        <v>80</v>
      </c>
      <c r="AD1" s="38"/>
      <c r="AF1" s="37" t="s">
        <v>70</v>
      </c>
      <c r="AG1" s="38"/>
      <c r="AI1" s="37" t="s">
        <v>94</v>
      </c>
      <c r="AJ1" s="38"/>
    </row>
    <row r="2" spans="2:36" x14ac:dyDescent="0.25">
      <c r="B2" s="35" t="s">
        <v>23</v>
      </c>
      <c r="C2" s="36"/>
      <c r="D2" s="10"/>
      <c r="E2" s="35" t="s">
        <v>82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93</v>
      </c>
      <c r="X2" s="36"/>
      <c r="Y2" s="10"/>
      <c r="Z2" s="35" t="s">
        <v>39</v>
      </c>
      <c r="AA2" s="36"/>
      <c r="AB2" s="10"/>
      <c r="AC2" s="35" t="s">
        <v>29</v>
      </c>
      <c r="AD2" s="36"/>
      <c r="AE2" s="10"/>
      <c r="AF2" s="35" t="s">
        <v>92</v>
      </c>
      <c r="AG2" s="36"/>
      <c r="AH2" s="10"/>
      <c r="AI2" s="35" t="s">
        <v>30</v>
      </c>
      <c r="AJ2" s="36"/>
    </row>
    <row r="3" spans="2:36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R4</f>
        <v>3.3</v>
      </c>
      <c r="AB3" s="13"/>
      <c r="AC3" s="11" t="s">
        <v>33</v>
      </c>
      <c r="AD3" s="12">
        <f>AA4</f>
        <v>1.8</v>
      </c>
      <c r="AE3" s="13"/>
      <c r="AF3" s="11" t="s">
        <v>33</v>
      </c>
      <c r="AG3" s="12">
        <f>X4</f>
        <v>3.3</v>
      </c>
      <c r="AH3" s="13"/>
      <c r="AI3" s="11" t="s">
        <v>33</v>
      </c>
      <c r="AJ3" s="12">
        <f>AD4</f>
        <v>1.5</v>
      </c>
    </row>
    <row r="4" spans="2:36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1.8</v>
      </c>
      <c r="AB4" s="16"/>
      <c r="AC4" s="11" t="s">
        <v>34</v>
      </c>
      <c r="AD4" s="12">
        <v>1.5</v>
      </c>
      <c r="AE4" s="16"/>
      <c r="AF4" s="11" t="s">
        <v>34</v>
      </c>
      <c r="AG4" s="12">
        <v>1.2</v>
      </c>
      <c r="AH4" s="16"/>
      <c r="AI4" s="11" t="s">
        <v>34</v>
      </c>
      <c r="AJ4" s="12">
        <v>0.75</v>
      </c>
    </row>
    <row r="5" spans="2:36" x14ac:dyDescent="0.25">
      <c r="B5" s="17" t="s">
        <v>76</v>
      </c>
      <c r="C5" s="18">
        <f>SUM(C6:C19)</f>
        <v>766.89928168268261</v>
      </c>
      <c r="E5" s="17" t="s">
        <v>76</v>
      </c>
      <c r="F5" s="18">
        <f>SUM(F6:F19)</f>
        <v>2280.9583289884281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1188.2708021390376</v>
      </c>
      <c r="T5" s="17" t="s">
        <v>76</v>
      </c>
      <c r="U5" s="18">
        <f>SUM(U6:U19)</f>
        <v>386.66999999999996</v>
      </c>
      <c r="W5" s="17" t="s">
        <v>76</v>
      </c>
      <c r="X5" s="18">
        <f>SUM(X6:X18)</f>
        <v>1212.1212121212122</v>
      </c>
      <c r="Z5" s="17" t="s">
        <v>76</v>
      </c>
      <c r="AA5" s="18">
        <f>SUM(AA6:AA19)</f>
        <v>981.05</v>
      </c>
      <c r="AC5" s="17" t="s">
        <v>76</v>
      </c>
      <c r="AD5" s="18">
        <f>SUM(AD6:AD19)</f>
        <v>580.04999999999995</v>
      </c>
      <c r="AE5" s="13"/>
      <c r="AF5" s="17" t="s">
        <v>76</v>
      </c>
      <c r="AG5" s="18">
        <f>SUM(AG6:AG19)</f>
        <v>3000</v>
      </c>
      <c r="AH5" s="13"/>
      <c r="AI5" s="17" t="s">
        <v>76</v>
      </c>
      <c r="AJ5" s="18">
        <f>SUM(AJ6:AJ19)</f>
        <v>98.47</v>
      </c>
    </row>
    <row r="6" spans="2:36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92</v>
      </c>
      <c r="X6" s="18">
        <f>AG23/AG3</f>
        <v>1212.1212121212122</v>
      </c>
      <c r="Z6" s="19" t="s">
        <v>66</v>
      </c>
      <c r="AA6" s="18">
        <v>58</v>
      </c>
      <c r="AC6" s="19" t="s">
        <v>46</v>
      </c>
      <c r="AD6" s="18">
        <v>300</v>
      </c>
      <c r="AE6" s="13"/>
      <c r="AF6" s="19" t="s">
        <v>91</v>
      </c>
      <c r="AG6" s="18">
        <v>3000</v>
      </c>
      <c r="AH6" s="13"/>
      <c r="AI6" s="19" t="s">
        <v>31</v>
      </c>
      <c r="AJ6" s="18">
        <v>98.47</v>
      </c>
    </row>
    <row r="7" spans="2:36" x14ac:dyDescent="0.25">
      <c r="B7" s="19" t="s">
        <v>63</v>
      </c>
      <c r="C7" s="18">
        <v>8</v>
      </c>
      <c r="E7" s="19" t="s">
        <v>27</v>
      </c>
      <c r="F7" s="18">
        <f>R23/R3</f>
        <v>702.74079696394699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/>
      <c r="X7" s="18"/>
      <c r="Z7" s="19" t="s">
        <v>67</v>
      </c>
      <c r="AA7" s="18">
        <v>343</v>
      </c>
      <c r="AC7" s="19" t="s">
        <v>47</v>
      </c>
      <c r="AD7" s="18">
        <v>181.53</v>
      </c>
      <c r="AF7" s="19"/>
      <c r="AG7" s="18"/>
      <c r="AI7" s="19"/>
      <c r="AJ7" s="18"/>
    </row>
    <row r="8" spans="2:36" x14ac:dyDescent="0.25">
      <c r="B8" s="19" t="s">
        <v>82</v>
      </c>
      <c r="C8" s="18">
        <f>F23/F3</f>
        <v>663.06928168268257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/>
      <c r="X8" s="18"/>
      <c r="Z8" s="19" t="s">
        <v>29</v>
      </c>
      <c r="AA8" s="18">
        <f>AD23/AD3</f>
        <v>580.04999999999995</v>
      </c>
      <c r="AC8" s="19" t="s">
        <v>32</v>
      </c>
      <c r="AD8" s="18">
        <v>0.05</v>
      </c>
      <c r="AE8" s="13"/>
      <c r="AF8" s="19"/>
      <c r="AG8" s="18"/>
      <c r="AH8" s="13"/>
      <c r="AI8" s="19"/>
      <c r="AJ8" s="18"/>
    </row>
    <row r="9" spans="2:36" x14ac:dyDescent="0.25">
      <c r="B9" s="19"/>
      <c r="C9" s="18" t="s">
        <v>72</v>
      </c>
      <c r="E9" s="19" t="s">
        <v>93</v>
      </c>
      <c r="F9" s="18">
        <f>X23/X3</f>
        <v>716.84587813620067</v>
      </c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/>
      <c r="AA9" s="18"/>
      <c r="AC9" s="19" t="s">
        <v>30</v>
      </c>
      <c r="AD9" s="18">
        <f>AJ23/AJ3</f>
        <v>98.469999999999985</v>
      </c>
      <c r="AF9" s="19"/>
      <c r="AG9" s="18"/>
      <c r="AI9" s="19"/>
      <c r="AJ9" s="18"/>
    </row>
    <row r="10" spans="2:36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  <c r="AF10" s="19"/>
      <c r="AG10" s="18"/>
      <c r="AI10" s="19"/>
      <c r="AJ10" s="18"/>
    </row>
    <row r="11" spans="2:36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  <c r="AF11" s="19"/>
      <c r="AG11" s="18"/>
      <c r="AI11" s="19"/>
      <c r="AJ11" s="18"/>
    </row>
    <row r="12" spans="2:36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  <c r="AF12" s="19"/>
      <c r="AG12" s="18"/>
      <c r="AI12" s="19"/>
      <c r="AJ12" s="18"/>
    </row>
    <row r="13" spans="2:36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  <c r="AF13" s="19"/>
      <c r="AG13" s="18"/>
      <c r="AI13" s="19"/>
      <c r="AJ13" s="18"/>
    </row>
    <row r="14" spans="2:36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  <c r="AF14" s="19"/>
      <c r="AG14" s="18"/>
      <c r="AI14" s="19"/>
      <c r="AJ14" s="18"/>
    </row>
    <row r="15" spans="2:36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  <c r="AF15" s="19"/>
      <c r="AG15" s="18"/>
      <c r="AI15" s="19"/>
      <c r="AJ15" s="18"/>
    </row>
    <row r="16" spans="2:36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  <c r="AF16" s="19"/>
      <c r="AG16" s="18"/>
      <c r="AI16" s="19"/>
      <c r="AJ16" s="18"/>
    </row>
    <row r="17" spans="2:36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90</v>
      </c>
      <c r="R17" s="20">
        <v>250</v>
      </c>
      <c r="T17" s="19"/>
      <c r="U17" s="18"/>
      <c r="W17" s="19"/>
      <c r="X17" s="20"/>
      <c r="Z17" s="19"/>
      <c r="AA17" s="18"/>
      <c r="AC17" s="19"/>
      <c r="AD17" s="18"/>
      <c r="AF17" s="19"/>
      <c r="AG17" s="18"/>
      <c r="AI17" s="19"/>
      <c r="AJ17" s="18"/>
    </row>
    <row r="18" spans="2:36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AA23/AA3</f>
        <v>629.5508021390375</v>
      </c>
      <c r="T18" s="19"/>
      <c r="U18" s="18"/>
      <c r="W18" s="19"/>
      <c r="X18" s="18"/>
      <c r="Z18" s="19"/>
      <c r="AA18" s="18"/>
      <c r="AC18" s="19"/>
      <c r="AD18" s="18"/>
      <c r="AF18" s="19"/>
      <c r="AG18" s="18"/>
      <c r="AI18" s="19"/>
      <c r="AJ18" s="18"/>
    </row>
    <row r="19" spans="2:36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</row>
    <row r="20" spans="2:36" s="13" customFormat="1" x14ac:dyDescent="0.25">
      <c r="B20" s="21" t="s">
        <v>35</v>
      </c>
      <c r="C20" s="22">
        <f>C5*C4</f>
        <v>18405.582760384383</v>
      </c>
      <c r="E20" s="21" t="s">
        <v>35</v>
      </c>
      <c r="F20" s="22">
        <f>F5*F4</f>
        <v>13685.749973930568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3921.2936470588238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4000</v>
      </c>
      <c r="Z20" s="21" t="s">
        <v>35</v>
      </c>
      <c r="AA20" s="22">
        <f>AA5*AA4</f>
        <v>1765.8899999999999</v>
      </c>
      <c r="AC20" s="21" t="s">
        <v>35</v>
      </c>
      <c r="AD20" s="22">
        <f>AD5*AD4</f>
        <v>870.07499999999993</v>
      </c>
      <c r="AF20" s="21" t="s">
        <v>35</v>
      </c>
      <c r="AG20" s="22">
        <f>AG5*AG4</f>
        <v>3600</v>
      </c>
      <c r="AI20" s="21" t="s">
        <v>35</v>
      </c>
      <c r="AJ20" s="22">
        <f>AJ5*AJ4</f>
        <v>73.852499999999992</v>
      </c>
    </row>
    <row r="21" spans="2:36" x14ac:dyDescent="0.25">
      <c r="B21" s="23" t="s">
        <v>38</v>
      </c>
      <c r="C21" s="22">
        <v>1</v>
      </c>
      <c r="E21" s="23" t="s">
        <v>38</v>
      </c>
      <c r="F21" s="22">
        <v>0.86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0.93</v>
      </c>
      <c r="Z21" s="23" t="s">
        <v>38</v>
      </c>
      <c r="AA21" s="22">
        <v>0.85</v>
      </c>
      <c r="AC21" s="23" t="s">
        <v>38</v>
      </c>
      <c r="AD21" s="22">
        <f>AD4/AD3</f>
        <v>0.83333333333333326</v>
      </c>
      <c r="AF21" s="23" t="s">
        <v>38</v>
      </c>
      <c r="AG21" s="22">
        <v>0.9</v>
      </c>
      <c r="AI21" s="23" t="s">
        <v>38</v>
      </c>
      <c r="AJ21" s="22">
        <f>AJ4/AJ3</f>
        <v>0.5</v>
      </c>
    </row>
    <row r="22" spans="2:36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2227.9127864538132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295.15113472485791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301.07526881720423</v>
      </c>
      <c r="Z22" s="23" t="s">
        <v>36</v>
      </c>
      <c r="AA22" s="22">
        <f>AA20/AA21-AA20</f>
        <v>311.62764705882364</v>
      </c>
      <c r="AC22" s="23" t="s">
        <v>36</v>
      </c>
      <c r="AD22" s="22">
        <f>AD20/AD21-AD20</f>
        <v>174.01499999999999</v>
      </c>
      <c r="AF22" s="23" t="s">
        <v>36</v>
      </c>
      <c r="AG22" s="22">
        <f>AG20/AG21-AG20</f>
        <v>400</v>
      </c>
      <c r="AI22" s="23" t="s">
        <v>36</v>
      </c>
      <c r="AJ22" s="22">
        <f>AJ20/AJ21-AJ20</f>
        <v>73.852499999999992</v>
      </c>
    </row>
    <row r="23" spans="2:36" x14ac:dyDescent="0.25">
      <c r="B23" s="24" t="s">
        <v>37</v>
      </c>
      <c r="C23" s="25">
        <f>C22+C20</f>
        <v>18405.582760384383</v>
      </c>
      <c r="E23" s="24" t="s">
        <v>37</v>
      </c>
      <c r="F23" s="25">
        <f>F22+F20</f>
        <v>15913.662760384381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4216.4447817836817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4301.0752688172042</v>
      </c>
      <c r="Z23" s="24" t="s">
        <v>37</v>
      </c>
      <c r="AA23" s="25">
        <f>AA22+AA20</f>
        <v>2077.5176470588235</v>
      </c>
      <c r="AC23" s="24" t="s">
        <v>37</v>
      </c>
      <c r="AD23" s="25">
        <f>AD22+AD20</f>
        <v>1044.0899999999999</v>
      </c>
      <c r="AF23" s="24" t="s">
        <v>37</v>
      </c>
      <c r="AG23" s="25">
        <f>AG22+AG20</f>
        <v>4000</v>
      </c>
      <c r="AI23" s="24" t="s">
        <v>37</v>
      </c>
      <c r="AJ23" s="25">
        <f>AJ22+AJ20</f>
        <v>147.70499999999998</v>
      </c>
    </row>
    <row r="25" spans="2:36" x14ac:dyDescent="0.25">
      <c r="AF25"/>
    </row>
    <row r="26" spans="2:36" x14ac:dyDescent="0.25">
      <c r="B26" s="28" t="s">
        <v>75</v>
      </c>
      <c r="C26" s="29">
        <v>24</v>
      </c>
    </row>
    <row r="27" spans="2:36" x14ac:dyDescent="0.25">
      <c r="B27" s="30" t="s">
        <v>74</v>
      </c>
      <c r="C27" s="31">
        <v>0.52</v>
      </c>
      <c r="F27"/>
    </row>
    <row r="28" spans="2:36" x14ac:dyDescent="0.25">
      <c r="B28" s="30" t="s">
        <v>73</v>
      </c>
      <c r="C28" s="31">
        <f>C23/1000</f>
        <v>18.405582760384384</v>
      </c>
    </row>
    <row r="29" spans="2:36" x14ac:dyDescent="0.25">
      <c r="B29" s="30" t="s">
        <v>81</v>
      </c>
      <c r="C29" s="31">
        <f>(C22+F22+I22+L22+O22+R22+U22+AA22+AD22+AG22+AJ22+X22)/1000</f>
        <v>5.6544462603843826</v>
      </c>
    </row>
    <row r="30" spans="2:36" x14ac:dyDescent="0.25">
      <c r="B30" s="26" t="s">
        <v>38</v>
      </c>
      <c r="C30" s="27">
        <f>1-C29/C28</f>
        <v>0.69278634998969768</v>
      </c>
      <c r="N30"/>
    </row>
    <row r="31" spans="2:36" x14ac:dyDescent="0.25">
      <c r="T31"/>
    </row>
    <row r="32" spans="2:36" x14ac:dyDescent="0.25">
      <c r="B32" s="32" t="s">
        <v>95</v>
      </c>
      <c r="C32" s="33">
        <f>(U9*U4+R17*R4+R9*R4+AG6*AG4+AD6*AD4)/1000</f>
        <v>5.5350000000000001</v>
      </c>
    </row>
    <row r="34" spans="4:18" x14ac:dyDescent="0.25">
      <c r="D34"/>
    </row>
    <row r="40" spans="4:18" x14ac:dyDescent="0.25">
      <c r="R40"/>
    </row>
    <row r="42" spans="4:18" x14ac:dyDescent="0.25">
      <c r="R42"/>
    </row>
    <row r="44" spans="4:18" x14ac:dyDescent="0.25">
      <c r="P44"/>
    </row>
  </sheetData>
  <mergeCells count="24"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  <mergeCell ref="T2:U2"/>
    <mergeCell ref="Z2:AA2"/>
    <mergeCell ref="AC2:AD2"/>
    <mergeCell ref="AI2:AJ2"/>
    <mergeCell ref="AF1:AG1"/>
    <mergeCell ref="AF2:AG2"/>
    <mergeCell ref="W1:X1"/>
    <mergeCell ref="W2:X2"/>
    <mergeCell ref="T1:U1"/>
    <mergeCell ref="Z1:AA1"/>
    <mergeCell ref="AC1:AD1"/>
    <mergeCell ref="AI1:A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D1F0-0534-43F8-B171-75F652504CFE}">
  <sheetPr>
    <pageSetUpPr fitToPage="1"/>
  </sheetPr>
  <dimension ref="B1:AM44"/>
  <sheetViews>
    <sheetView tabSelected="1" zoomScale="70" zoomScaleNormal="70" workbookViewId="0">
      <selection activeCell="L39" sqref="L39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0" width="16.7109375" style="9" customWidth="1"/>
    <col min="31" max="31" width="10.7109375" style="9" customWidth="1"/>
    <col min="32" max="33" width="16.7109375" style="9" customWidth="1"/>
    <col min="34" max="34" width="10.7109375" style="9" customWidth="1"/>
    <col min="35" max="36" width="16.7109375" style="9" customWidth="1"/>
    <col min="37" max="37" width="10.7109375" style="9" customWidth="1"/>
    <col min="38" max="40" width="16.7109375" style="9" customWidth="1"/>
    <col min="41" max="16384" width="9.140625" style="9"/>
  </cols>
  <sheetData>
    <row r="1" spans="2:39" x14ac:dyDescent="0.25">
      <c r="B1" s="37" t="s">
        <v>40</v>
      </c>
      <c r="C1" s="38"/>
      <c r="E1" s="37" t="s">
        <v>87</v>
      </c>
      <c r="F1" s="38"/>
      <c r="H1" s="37" t="s">
        <v>71</v>
      </c>
      <c r="I1" s="38"/>
      <c r="K1" s="37" t="s">
        <v>80</v>
      </c>
      <c r="L1" s="38"/>
      <c r="N1" s="37" t="s">
        <v>97</v>
      </c>
      <c r="O1" s="38"/>
      <c r="Q1" s="37" t="s">
        <v>80</v>
      </c>
      <c r="R1" s="38"/>
      <c r="T1" s="37" t="s">
        <v>88</v>
      </c>
      <c r="U1" s="38"/>
      <c r="W1" s="37" t="s">
        <v>89</v>
      </c>
      <c r="X1" s="38"/>
      <c r="Z1" s="37" t="s">
        <v>88</v>
      </c>
      <c r="AA1" s="38"/>
      <c r="AC1" s="37" t="s">
        <v>70</v>
      </c>
      <c r="AD1" s="38"/>
      <c r="AF1" s="37" t="s">
        <v>80</v>
      </c>
      <c r="AG1" s="38"/>
      <c r="AI1" s="37" t="s">
        <v>70</v>
      </c>
      <c r="AJ1" s="38"/>
      <c r="AL1" s="37" t="s">
        <v>94</v>
      </c>
      <c r="AM1" s="38"/>
    </row>
    <row r="2" spans="2:39" x14ac:dyDescent="0.25">
      <c r="B2" s="35" t="s">
        <v>23</v>
      </c>
      <c r="C2" s="36"/>
      <c r="D2" s="10"/>
      <c r="E2" s="35" t="s">
        <v>82</v>
      </c>
      <c r="F2" s="36"/>
      <c r="G2" s="10"/>
      <c r="H2" s="35" t="s">
        <v>96</v>
      </c>
      <c r="I2" s="36"/>
      <c r="J2" s="10"/>
      <c r="K2" s="35" t="s">
        <v>83</v>
      </c>
      <c r="L2" s="36"/>
      <c r="M2" s="10"/>
      <c r="N2" s="35" t="s">
        <v>25</v>
      </c>
      <c r="O2" s="36"/>
      <c r="P2" s="10"/>
      <c r="Q2" s="35" t="s">
        <v>26</v>
      </c>
      <c r="R2" s="36"/>
      <c r="S2" s="10"/>
      <c r="T2" s="35" t="s">
        <v>27</v>
      </c>
      <c r="U2" s="36"/>
      <c r="V2" s="10"/>
      <c r="W2" s="35" t="s">
        <v>28</v>
      </c>
      <c r="X2" s="36"/>
      <c r="Y2" s="10"/>
      <c r="Z2" s="35" t="s">
        <v>93</v>
      </c>
      <c r="AA2" s="36"/>
      <c r="AB2" s="10"/>
      <c r="AC2" s="35" t="s">
        <v>39</v>
      </c>
      <c r="AD2" s="36"/>
      <c r="AE2" s="10"/>
      <c r="AF2" s="35" t="s">
        <v>29</v>
      </c>
      <c r="AG2" s="36"/>
      <c r="AH2" s="10"/>
      <c r="AI2" s="35" t="s">
        <v>92</v>
      </c>
      <c r="AJ2" s="36"/>
      <c r="AK2" s="10"/>
      <c r="AL2" s="35" t="s">
        <v>30</v>
      </c>
      <c r="AM2" s="36"/>
    </row>
    <row r="3" spans="2:39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F4</f>
        <v>6</v>
      </c>
      <c r="M3" s="13"/>
      <c r="N3" s="11" t="s">
        <v>33</v>
      </c>
      <c r="O3" s="12">
        <f>I4</f>
        <v>6</v>
      </c>
      <c r="P3" s="13"/>
      <c r="Q3" s="11" t="s">
        <v>33</v>
      </c>
      <c r="R3" s="12">
        <f>L4</f>
        <v>5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F4</f>
        <v>6</v>
      </c>
      <c r="AB3" s="13"/>
      <c r="AC3" s="11" t="s">
        <v>33</v>
      </c>
      <c r="AD3" s="12">
        <f>U4</f>
        <v>3.3</v>
      </c>
      <c r="AE3" s="13"/>
      <c r="AF3" s="11" t="s">
        <v>33</v>
      </c>
      <c r="AG3" s="12">
        <f>AD4</f>
        <v>1.8</v>
      </c>
      <c r="AH3" s="13"/>
      <c r="AI3" s="11" t="s">
        <v>33</v>
      </c>
      <c r="AJ3" s="12">
        <f>AA4</f>
        <v>3.3</v>
      </c>
      <c r="AK3" s="13"/>
      <c r="AL3" s="11" t="s">
        <v>33</v>
      </c>
      <c r="AM3" s="12">
        <f>AG4</f>
        <v>1.5</v>
      </c>
    </row>
    <row r="4" spans="2:39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6</v>
      </c>
      <c r="J4" s="16"/>
      <c r="K4" s="11" t="s">
        <v>34</v>
      </c>
      <c r="L4" s="12">
        <v>5</v>
      </c>
      <c r="M4" s="16"/>
      <c r="N4" s="11" t="s">
        <v>34</v>
      </c>
      <c r="O4" s="12">
        <v>5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3.3</v>
      </c>
      <c r="AB4" s="16"/>
      <c r="AC4" s="11" t="s">
        <v>34</v>
      </c>
      <c r="AD4" s="12">
        <v>1.8</v>
      </c>
      <c r="AE4" s="16"/>
      <c r="AF4" s="11" t="s">
        <v>34</v>
      </c>
      <c r="AG4" s="12">
        <v>1.5</v>
      </c>
      <c r="AH4" s="16"/>
      <c r="AI4" s="11" t="s">
        <v>34</v>
      </c>
      <c r="AJ4" s="12">
        <v>1.2</v>
      </c>
      <c r="AK4" s="16"/>
      <c r="AL4" s="11" t="s">
        <v>34</v>
      </c>
      <c r="AM4" s="12">
        <v>0.75</v>
      </c>
    </row>
    <row r="5" spans="2:39" x14ac:dyDescent="0.25">
      <c r="B5" s="17" t="s">
        <v>76</v>
      </c>
      <c r="C5" s="18">
        <f>SUM(C6:C19)</f>
        <v>748.45319288775659</v>
      </c>
      <c r="E5" s="17" t="s">
        <v>76</v>
      </c>
      <c r="F5" s="18">
        <f>SUM(F7:F19)</f>
        <v>2217.5037835338826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541.69000000000005</v>
      </c>
      <c r="N5" s="17" t="s">
        <v>76</v>
      </c>
      <c r="O5" s="18">
        <f>SUM(O6:O19)</f>
        <v>34.900000000000006</v>
      </c>
      <c r="Q5" s="17" t="s">
        <v>76</v>
      </c>
      <c r="R5" s="18">
        <f>SUM(R6:R19)</f>
        <v>506.79</v>
      </c>
      <c r="T5" s="17" t="s">
        <v>76</v>
      </c>
      <c r="U5" s="18">
        <f>SUM(U6:U18)</f>
        <v>1188.2708021390376</v>
      </c>
      <c r="W5" s="17" t="s">
        <v>76</v>
      </c>
      <c r="X5" s="18">
        <f>SUM(X6:X19)</f>
        <v>386.66999999999996</v>
      </c>
      <c r="Z5" s="17" t="s">
        <v>76</v>
      </c>
      <c r="AA5" s="18">
        <f>SUM(AA6:AA18)</f>
        <v>1212.1212121212122</v>
      </c>
      <c r="AC5" s="17" t="s">
        <v>76</v>
      </c>
      <c r="AD5" s="18">
        <f>SUM(AD6:AD19)</f>
        <v>981.05</v>
      </c>
      <c r="AF5" s="17" t="s">
        <v>76</v>
      </c>
      <c r="AG5" s="18">
        <f>SUM(AG6:AG19)</f>
        <v>580.04999999999995</v>
      </c>
      <c r="AH5" s="13"/>
      <c r="AI5" s="17" t="s">
        <v>76</v>
      </c>
      <c r="AJ5" s="18">
        <f>SUM(AJ6:AJ19)</f>
        <v>3000</v>
      </c>
      <c r="AK5" s="13"/>
      <c r="AL5" s="17" t="s">
        <v>76</v>
      </c>
      <c r="AM5" s="18">
        <f>SUM(AM6:AM19)</f>
        <v>98.47</v>
      </c>
    </row>
    <row r="6" spans="2:39" x14ac:dyDescent="0.25">
      <c r="B6" s="19" t="s">
        <v>62</v>
      </c>
      <c r="C6" s="18">
        <v>95.83</v>
      </c>
      <c r="E6" s="19" t="s">
        <v>96</v>
      </c>
      <c r="F6" s="18">
        <f>I23/I3</f>
        <v>41.058823529411775</v>
      </c>
      <c r="H6" s="19" t="s">
        <v>25</v>
      </c>
      <c r="I6" s="18">
        <f>O23/O3</f>
        <v>34.900000000000006</v>
      </c>
      <c r="K6" s="19" t="s">
        <v>64</v>
      </c>
      <c r="L6" s="18">
        <v>21.6</v>
      </c>
      <c r="N6" s="19" t="s">
        <v>64</v>
      </c>
      <c r="O6" s="18">
        <v>21.6</v>
      </c>
      <c r="Q6" s="19" t="s">
        <v>48</v>
      </c>
      <c r="R6" s="18">
        <v>75.760000000000005</v>
      </c>
      <c r="T6" s="19" t="s">
        <v>43</v>
      </c>
      <c r="U6" s="18">
        <v>13</v>
      </c>
      <c r="W6" s="19" t="s">
        <v>52</v>
      </c>
      <c r="X6" s="18">
        <v>163.63999999999999</v>
      </c>
      <c r="Z6" s="19" t="s">
        <v>92</v>
      </c>
      <c r="AA6" s="18">
        <f>AJ23/AJ3</f>
        <v>1212.1212121212122</v>
      </c>
      <c r="AC6" s="19" t="s">
        <v>66</v>
      </c>
      <c r="AD6" s="18">
        <v>58</v>
      </c>
      <c r="AF6" s="19" t="s">
        <v>46</v>
      </c>
      <c r="AG6" s="18">
        <v>300</v>
      </c>
      <c r="AH6" s="13"/>
      <c r="AI6" s="19" t="s">
        <v>91</v>
      </c>
      <c r="AJ6" s="18">
        <v>3000</v>
      </c>
      <c r="AK6" s="13"/>
      <c r="AL6" s="19" t="s">
        <v>31</v>
      </c>
      <c r="AM6" s="18">
        <v>98.47</v>
      </c>
    </row>
    <row r="7" spans="2:39" x14ac:dyDescent="0.25">
      <c r="B7" s="19" t="s">
        <v>63</v>
      </c>
      <c r="C7" s="18">
        <v>8</v>
      </c>
      <c r="E7" s="19" t="s">
        <v>83</v>
      </c>
      <c r="F7" s="18">
        <f>L23/L3</f>
        <v>541.69000000000005</v>
      </c>
      <c r="H7" s="19"/>
      <c r="I7" s="18"/>
      <c r="K7" s="19" t="s">
        <v>65</v>
      </c>
      <c r="L7" s="18">
        <v>13.3</v>
      </c>
      <c r="N7" s="19" t="s">
        <v>65</v>
      </c>
      <c r="O7" s="18">
        <v>13.3</v>
      </c>
      <c r="Q7" s="19" t="s">
        <v>49</v>
      </c>
      <c r="R7" s="18">
        <v>23.03</v>
      </c>
      <c r="T7" s="19" t="s">
        <v>44</v>
      </c>
      <c r="U7" s="18">
        <v>15</v>
      </c>
      <c r="W7" s="19" t="s">
        <v>53</v>
      </c>
      <c r="X7" s="18">
        <v>23.03</v>
      </c>
      <c r="Z7" s="19"/>
      <c r="AA7" s="18"/>
      <c r="AC7" s="19" t="s">
        <v>67</v>
      </c>
      <c r="AD7" s="18">
        <v>343</v>
      </c>
      <c r="AF7" s="19" t="s">
        <v>47</v>
      </c>
      <c r="AG7" s="18">
        <v>181.53</v>
      </c>
      <c r="AI7" s="19"/>
      <c r="AJ7" s="18"/>
      <c r="AL7" s="19"/>
      <c r="AM7" s="18"/>
    </row>
    <row r="8" spans="2:39" x14ac:dyDescent="0.25">
      <c r="B8" s="19" t="s">
        <v>82</v>
      </c>
      <c r="C8" s="18">
        <f>F23/F3</f>
        <v>644.62319288775655</v>
      </c>
      <c r="E8" s="19" t="s">
        <v>27</v>
      </c>
      <c r="F8" s="18">
        <f>U23/U3</f>
        <v>702.74079696394699</v>
      </c>
      <c r="H8" s="19"/>
      <c r="I8" s="18"/>
      <c r="K8" s="19" t="s">
        <v>26</v>
      </c>
      <c r="L8" s="18">
        <f>R23/R3</f>
        <v>506.79000000000008</v>
      </c>
      <c r="N8" s="19"/>
      <c r="O8" s="18"/>
      <c r="Q8" s="19" t="s">
        <v>50</v>
      </c>
      <c r="R8" s="18">
        <v>56</v>
      </c>
      <c r="T8" s="19" t="s">
        <v>45</v>
      </c>
      <c r="U8" s="18">
        <v>6.6</v>
      </c>
      <c r="W8" s="19" t="s">
        <v>54</v>
      </c>
      <c r="X8" s="18">
        <v>100</v>
      </c>
      <c r="Z8" s="19"/>
      <c r="AA8" s="18"/>
      <c r="AC8" s="19" t="s">
        <v>29</v>
      </c>
      <c r="AD8" s="18">
        <f>AG23/AG3</f>
        <v>580.04999999999995</v>
      </c>
      <c r="AF8" s="19" t="s">
        <v>32</v>
      </c>
      <c r="AG8" s="18">
        <v>0.05</v>
      </c>
      <c r="AH8" s="13"/>
      <c r="AI8" s="19"/>
      <c r="AJ8" s="18"/>
      <c r="AK8" s="13"/>
      <c r="AL8" s="19"/>
      <c r="AM8" s="18"/>
    </row>
    <row r="9" spans="2:39" x14ac:dyDescent="0.25">
      <c r="B9" s="19"/>
      <c r="C9" s="18" t="s">
        <v>72</v>
      </c>
      <c r="E9" s="19" t="s">
        <v>28</v>
      </c>
      <c r="F9" s="18">
        <f>X23/X3</f>
        <v>256.22710843373488</v>
      </c>
      <c r="H9" s="19"/>
      <c r="I9" s="18"/>
      <c r="K9" s="19"/>
      <c r="L9" s="18"/>
      <c r="N9" s="19"/>
      <c r="O9" s="18"/>
      <c r="Q9" s="19" t="s">
        <v>51</v>
      </c>
      <c r="R9" s="18">
        <v>318</v>
      </c>
      <c r="T9" s="19" t="s">
        <v>55</v>
      </c>
      <c r="U9" s="18">
        <v>100</v>
      </c>
      <c r="W9" s="19" t="s">
        <v>56</v>
      </c>
      <c r="X9" s="18">
        <v>100</v>
      </c>
      <c r="Z9" s="19"/>
      <c r="AA9" s="18"/>
      <c r="AC9" s="19"/>
      <c r="AD9" s="18"/>
      <c r="AF9" s="19" t="s">
        <v>30</v>
      </c>
      <c r="AG9" s="18">
        <f>AM23/AM3</f>
        <v>98.469999999999985</v>
      </c>
      <c r="AI9" s="19"/>
      <c r="AJ9" s="18"/>
      <c r="AL9" s="19"/>
      <c r="AM9" s="18"/>
    </row>
    <row r="10" spans="2:39" x14ac:dyDescent="0.25">
      <c r="B10" s="19"/>
      <c r="C10" s="18"/>
      <c r="E10" s="19" t="s">
        <v>93</v>
      </c>
      <c r="F10" s="18">
        <f>AA23/AA3</f>
        <v>716.84587813620067</v>
      </c>
      <c r="H10" s="19"/>
      <c r="I10" s="18"/>
      <c r="K10" s="19"/>
      <c r="L10" s="18"/>
      <c r="N10" s="19"/>
      <c r="O10" s="18"/>
      <c r="Q10" s="19" t="s">
        <v>42</v>
      </c>
      <c r="R10" s="18">
        <v>34</v>
      </c>
      <c r="T10" s="19" t="s">
        <v>57</v>
      </c>
      <c r="U10" s="18">
        <v>35</v>
      </c>
      <c r="W10" s="19"/>
      <c r="X10" s="18"/>
      <c r="Z10" s="19"/>
      <c r="AA10" s="18"/>
      <c r="AC10" s="19"/>
      <c r="AD10" s="18"/>
      <c r="AF10" s="19"/>
      <c r="AG10" s="18"/>
      <c r="AI10" s="19"/>
      <c r="AJ10" s="18"/>
      <c r="AL10" s="19"/>
      <c r="AM10" s="18"/>
    </row>
    <row r="11" spans="2:39" x14ac:dyDescent="0.25">
      <c r="B11" s="19"/>
      <c r="C11" s="18"/>
      <c r="E11" s="19"/>
      <c r="F11" s="18"/>
      <c r="H11" s="19"/>
      <c r="I11" s="18"/>
      <c r="K11" s="19"/>
      <c r="L11" s="20"/>
      <c r="N11" s="19"/>
      <c r="O11" s="18"/>
      <c r="Q11" s="19"/>
      <c r="R11" s="18"/>
      <c r="T11" s="19" t="s">
        <v>58</v>
      </c>
      <c r="U11" s="18">
        <v>100</v>
      </c>
      <c r="W11" s="19"/>
      <c r="X11" s="18"/>
      <c r="Z11" s="19"/>
      <c r="AA11" s="18"/>
      <c r="AC11" s="19"/>
      <c r="AD11" s="18"/>
      <c r="AF11" s="19"/>
      <c r="AG11" s="18"/>
      <c r="AI11" s="19"/>
      <c r="AJ11" s="18"/>
      <c r="AL11" s="19"/>
      <c r="AM11" s="18"/>
    </row>
    <row r="12" spans="2:39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/>
      <c r="R12" s="18"/>
      <c r="T12" s="19" t="s">
        <v>59</v>
      </c>
      <c r="U12" s="18">
        <v>8</v>
      </c>
      <c r="W12" s="19"/>
      <c r="X12" s="18"/>
      <c r="Z12" s="19"/>
      <c r="AA12" s="18"/>
      <c r="AC12" s="19"/>
      <c r="AD12" s="18"/>
      <c r="AF12" s="19"/>
      <c r="AG12" s="18"/>
      <c r="AI12" s="19"/>
      <c r="AJ12" s="18"/>
      <c r="AL12" s="19"/>
      <c r="AM12" s="18"/>
    </row>
    <row r="13" spans="2:39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/>
      <c r="R13" s="18"/>
      <c r="T13" s="19" t="s">
        <v>60</v>
      </c>
      <c r="U13" s="18">
        <v>25.76</v>
      </c>
      <c r="W13" s="19"/>
      <c r="X13" s="18"/>
      <c r="Z13" s="19"/>
      <c r="AA13" s="18"/>
      <c r="AC13" s="19"/>
      <c r="AD13" s="18"/>
      <c r="AF13" s="19"/>
      <c r="AG13" s="18"/>
      <c r="AI13" s="19"/>
      <c r="AJ13" s="18"/>
      <c r="AL13" s="19"/>
      <c r="AM13" s="18"/>
    </row>
    <row r="14" spans="2:39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/>
      <c r="R14" s="18"/>
      <c r="T14" s="19" t="s">
        <v>61</v>
      </c>
      <c r="U14" s="18">
        <v>4</v>
      </c>
      <c r="W14" s="19"/>
      <c r="X14" s="18"/>
      <c r="Z14" s="19"/>
      <c r="AA14" s="18"/>
      <c r="AC14" s="19"/>
      <c r="AD14" s="18"/>
      <c r="AF14" s="19"/>
      <c r="AG14" s="18"/>
      <c r="AI14" s="19"/>
      <c r="AJ14" s="18"/>
      <c r="AL14" s="19"/>
      <c r="AM14" s="18"/>
    </row>
    <row r="15" spans="2:39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/>
      <c r="R15" s="18"/>
      <c r="T15" s="19" t="s">
        <v>68</v>
      </c>
      <c r="U15" s="18">
        <v>0.7</v>
      </c>
      <c r="W15" s="17"/>
      <c r="X15" s="18"/>
      <c r="Z15" s="19"/>
      <c r="AA15" s="18"/>
      <c r="AC15" s="19"/>
      <c r="AD15" s="18"/>
      <c r="AF15" s="19"/>
      <c r="AG15" s="18"/>
      <c r="AI15" s="19"/>
      <c r="AJ15" s="18"/>
      <c r="AL15" s="19"/>
      <c r="AM15" s="18"/>
    </row>
    <row r="16" spans="2:39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/>
      <c r="R16" s="18"/>
      <c r="T16" s="19" t="s">
        <v>69</v>
      </c>
      <c r="U16" s="18">
        <v>0.66</v>
      </c>
      <c r="W16" s="19"/>
      <c r="X16" s="18"/>
      <c r="Z16" s="19"/>
      <c r="AA16" s="18"/>
      <c r="AC16" s="19"/>
      <c r="AD16" s="18"/>
      <c r="AF16" s="19"/>
      <c r="AG16" s="18"/>
      <c r="AI16" s="19"/>
      <c r="AJ16" s="18"/>
      <c r="AL16" s="19"/>
      <c r="AM16" s="18"/>
    </row>
    <row r="17" spans="2:39" x14ac:dyDescent="0.25">
      <c r="B17" s="19"/>
      <c r="C17" s="18"/>
      <c r="E17" s="19"/>
      <c r="F17" s="20"/>
      <c r="H17" s="19"/>
      <c r="I17" s="18"/>
      <c r="K17" s="19"/>
      <c r="L17" s="18"/>
      <c r="N17" s="19"/>
      <c r="O17" s="18"/>
      <c r="Q17" s="19"/>
      <c r="R17" s="18"/>
      <c r="T17" s="19" t="s">
        <v>90</v>
      </c>
      <c r="U17" s="20">
        <v>250</v>
      </c>
      <c r="W17" s="19"/>
      <c r="X17" s="18"/>
      <c r="Z17" s="19"/>
      <c r="AA17" s="20"/>
      <c r="AC17" s="19"/>
      <c r="AD17" s="18"/>
      <c r="AF17" s="19"/>
      <c r="AG17" s="18"/>
      <c r="AI17" s="19"/>
      <c r="AJ17" s="18"/>
      <c r="AL17" s="19"/>
      <c r="AM17" s="18"/>
    </row>
    <row r="18" spans="2:39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18"/>
      <c r="T18" s="19" t="s">
        <v>39</v>
      </c>
      <c r="U18" s="18">
        <f>AD23/AD3</f>
        <v>629.5508021390375</v>
      </c>
      <c r="W18" s="19"/>
      <c r="X18" s="18"/>
      <c r="Z18" s="19"/>
      <c r="AA18" s="18"/>
      <c r="AC18" s="19"/>
      <c r="AD18" s="18"/>
      <c r="AF18" s="19"/>
      <c r="AG18" s="18"/>
      <c r="AI18" s="19"/>
      <c r="AJ18" s="18"/>
      <c r="AL18" s="19"/>
      <c r="AM18" s="18"/>
    </row>
    <row r="19" spans="2:39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  <c r="AL19" s="19"/>
      <c r="AM19" s="18"/>
    </row>
    <row r="20" spans="2:39" s="13" customFormat="1" x14ac:dyDescent="0.25">
      <c r="B20" s="21" t="s">
        <v>35</v>
      </c>
      <c r="C20" s="22">
        <f>C5*C4</f>
        <v>17962.876629306156</v>
      </c>
      <c r="E20" s="21" t="s">
        <v>35</v>
      </c>
      <c r="F20" s="22">
        <f>F5*F4</f>
        <v>13305.022701203296</v>
      </c>
      <c r="H20" s="21" t="s">
        <v>35</v>
      </c>
      <c r="I20" s="22">
        <f>I5*I4</f>
        <v>209.40000000000003</v>
      </c>
      <c r="K20" s="21" t="s">
        <v>35</v>
      </c>
      <c r="L20" s="22">
        <f>L5*L4</f>
        <v>2708.4500000000003</v>
      </c>
      <c r="N20" s="21" t="s">
        <v>35</v>
      </c>
      <c r="O20" s="22">
        <f>O5*O4</f>
        <v>174.50000000000003</v>
      </c>
      <c r="Q20" s="21" t="s">
        <v>35</v>
      </c>
      <c r="R20" s="22">
        <f>R5*R4</f>
        <v>1672.4069999999999</v>
      </c>
      <c r="T20" s="21" t="s">
        <v>35</v>
      </c>
      <c r="U20" s="22">
        <f>U5*U4</f>
        <v>3921.2936470588238</v>
      </c>
      <c r="V20" s="9"/>
      <c r="W20" s="21" t="s">
        <v>35</v>
      </c>
      <c r="X20" s="22">
        <f>X5*X4</f>
        <v>1276.0109999999997</v>
      </c>
      <c r="Z20" s="21" t="s">
        <v>35</v>
      </c>
      <c r="AA20" s="22">
        <f>AA5*AA4</f>
        <v>4000</v>
      </c>
      <c r="AC20" s="21" t="s">
        <v>35</v>
      </c>
      <c r="AD20" s="22">
        <f>AD5*AD4</f>
        <v>1765.8899999999999</v>
      </c>
      <c r="AF20" s="21" t="s">
        <v>35</v>
      </c>
      <c r="AG20" s="22">
        <f>AG5*AG4</f>
        <v>870.07499999999993</v>
      </c>
      <c r="AI20" s="21" t="s">
        <v>35</v>
      </c>
      <c r="AJ20" s="22">
        <f>AJ5*AJ4</f>
        <v>3600</v>
      </c>
      <c r="AL20" s="21" t="s">
        <v>35</v>
      </c>
      <c r="AM20" s="22">
        <f>AM5*AM4</f>
        <v>73.852499999999992</v>
      </c>
    </row>
    <row r="21" spans="2:39" x14ac:dyDescent="0.25">
      <c r="B21" s="23" t="s">
        <v>38</v>
      </c>
      <c r="C21" s="22">
        <v>1</v>
      </c>
      <c r="E21" s="23" t="s">
        <v>38</v>
      </c>
      <c r="F21" s="22">
        <v>0.86</v>
      </c>
      <c r="H21" s="23" t="s">
        <v>38</v>
      </c>
      <c r="I21" s="22">
        <v>0.85</v>
      </c>
      <c r="K21" s="23" t="s">
        <v>38</v>
      </c>
      <c r="L21" s="22">
        <f>L4/L3</f>
        <v>0.83333333333333337</v>
      </c>
      <c r="N21" s="23" t="s">
        <v>38</v>
      </c>
      <c r="O21" s="22">
        <f>O4/O3</f>
        <v>0.83333333333333337</v>
      </c>
      <c r="Q21" s="23" t="s">
        <v>38</v>
      </c>
      <c r="R21" s="22">
        <f>R4/R3</f>
        <v>0.65999999999999992</v>
      </c>
      <c r="T21" s="23" t="s">
        <v>38</v>
      </c>
      <c r="U21" s="22">
        <v>0.93</v>
      </c>
      <c r="V21" s="13"/>
      <c r="W21" s="23" t="s">
        <v>38</v>
      </c>
      <c r="X21" s="22">
        <v>0.83</v>
      </c>
      <c r="Z21" s="23" t="s">
        <v>38</v>
      </c>
      <c r="AA21" s="22">
        <v>0.93</v>
      </c>
      <c r="AC21" s="23" t="s">
        <v>38</v>
      </c>
      <c r="AD21" s="22">
        <v>0.85</v>
      </c>
      <c r="AF21" s="23" t="s">
        <v>38</v>
      </c>
      <c r="AG21" s="22">
        <f>AG4/AG3</f>
        <v>0.83333333333333326</v>
      </c>
      <c r="AI21" s="23" t="s">
        <v>38</v>
      </c>
      <c r="AJ21" s="22">
        <v>0.9</v>
      </c>
      <c r="AL21" s="23" t="s">
        <v>38</v>
      </c>
      <c r="AM21" s="22">
        <f>AM4/AM3</f>
        <v>0.5</v>
      </c>
    </row>
    <row r="22" spans="2:39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2165.9339281028624</v>
      </c>
      <c r="H22" s="23" t="s">
        <v>36</v>
      </c>
      <c r="I22" s="22">
        <f>I20/I21-I20</f>
        <v>36.952941176470603</v>
      </c>
      <c r="K22" s="23" t="s">
        <v>36</v>
      </c>
      <c r="L22" s="22">
        <f>L20/L21-L20</f>
        <v>541.69000000000005</v>
      </c>
      <c r="N22" s="23" t="s">
        <v>36</v>
      </c>
      <c r="O22" s="22">
        <f>O20/O21-O20</f>
        <v>34.900000000000006</v>
      </c>
      <c r="Q22" s="23" t="s">
        <v>36</v>
      </c>
      <c r="R22" s="22">
        <f>R20/R21-R20</f>
        <v>861.54300000000035</v>
      </c>
      <c r="T22" s="23" t="s">
        <v>36</v>
      </c>
      <c r="U22" s="22">
        <f>U20/U21-U20</f>
        <v>295.15113472485791</v>
      </c>
      <c r="W22" s="23" t="s">
        <v>36</v>
      </c>
      <c r="X22" s="22">
        <f>X20/X21-X20</f>
        <v>261.35165060240956</v>
      </c>
      <c r="Z22" s="23" t="s">
        <v>36</v>
      </c>
      <c r="AA22" s="22">
        <f>AA20/AA21-AA20</f>
        <v>301.07526881720423</v>
      </c>
      <c r="AC22" s="23" t="s">
        <v>36</v>
      </c>
      <c r="AD22" s="22">
        <f>AD20/AD21-AD20</f>
        <v>311.62764705882364</v>
      </c>
      <c r="AF22" s="23" t="s">
        <v>36</v>
      </c>
      <c r="AG22" s="22">
        <f>AG20/AG21-AG20</f>
        <v>174.01499999999999</v>
      </c>
      <c r="AI22" s="23" t="s">
        <v>36</v>
      </c>
      <c r="AJ22" s="22">
        <f>AJ20/AJ21-AJ20</f>
        <v>400</v>
      </c>
      <c r="AL22" s="23" t="s">
        <v>36</v>
      </c>
      <c r="AM22" s="22">
        <f>AM20/AM21-AM20</f>
        <v>73.852499999999992</v>
      </c>
    </row>
    <row r="23" spans="2:39" x14ac:dyDescent="0.25">
      <c r="B23" s="24" t="s">
        <v>37</v>
      </c>
      <c r="C23" s="25">
        <f>C22+C20</f>
        <v>17962.876629306156</v>
      </c>
      <c r="E23" s="24" t="s">
        <v>37</v>
      </c>
      <c r="F23" s="25">
        <f>F22+F20</f>
        <v>15470.956629306158</v>
      </c>
      <c r="H23" s="24" t="s">
        <v>37</v>
      </c>
      <c r="I23" s="25">
        <f>I22+I20</f>
        <v>246.35294117647064</v>
      </c>
      <c r="K23" s="24" t="s">
        <v>37</v>
      </c>
      <c r="L23" s="25">
        <f>L22+L20</f>
        <v>3250.1400000000003</v>
      </c>
      <c r="N23" s="24" t="s">
        <v>37</v>
      </c>
      <c r="O23" s="25">
        <f>O22+O20</f>
        <v>209.40000000000003</v>
      </c>
      <c r="Q23" s="24" t="s">
        <v>37</v>
      </c>
      <c r="R23" s="25">
        <f>R22+R20</f>
        <v>2533.9500000000003</v>
      </c>
      <c r="T23" s="24" t="s">
        <v>37</v>
      </c>
      <c r="U23" s="25">
        <f>U22+U20</f>
        <v>4216.4447817836817</v>
      </c>
      <c r="W23" s="24" t="s">
        <v>37</v>
      </c>
      <c r="X23" s="25">
        <f>X22+X20</f>
        <v>1537.3626506024093</v>
      </c>
      <c r="Z23" s="24" t="s">
        <v>37</v>
      </c>
      <c r="AA23" s="25">
        <f>AA22+AA20</f>
        <v>4301.0752688172042</v>
      </c>
      <c r="AC23" s="24" t="s">
        <v>37</v>
      </c>
      <c r="AD23" s="25">
        <f>AD22+AD20</f>
        <v>2077.5176470588235</v>
      </c>
      <c r="AF23" s="24" t="s">
        <v>37</v>
      </c>
      <c r="AG23" s="25">
        <f>AG22+AG20</f>
        <v>1044.0899999999999</v>
      </c>
      <c r="AI23" s="24" t="s">
        <v>37</v>
      </c>
      <c r="AJ23" s="25">
        <f>AJ22+AJ20</f>
        <v>4000</v>
      </c>
      <c r="AL23" s="24" t="s">
        <v>37</v>
      </c>
      <c r="AM23" s="25">
        <f>AM22+AM20</f>
        <v>147.70499999999998</v>
      </c>
    </row>
    <row r="25" spans="2:39" x14ac:dyDescent="0.25">
      <c r="AI25"/>
    </row>
    <row r="26" spans="2:39" x14ac:dyDescent="0.25">
      <c r="B26" s="28" t="s">
        <v>75</v>
      </c>
      <c r="C26" s="29">
        <v>24</v>
      </c>
    </row>
    <row r="27" spans="2:39" x14ac:dyDescent="0.25">
      <c r="B27" s="30" t="s">
        <v>74</v>
      </c>
      <c r="C27" s="31">
        <v>0.52</v>
      </c>
      <c r="F27"/>
    </row>
    <row r="28" spans="2:39" x14ac:dyDescent="0.25">
      <c r="B28" s="30" t="s">
        <v>73</v>
      </c>
      <c r="C28" s="31">
        <f>C23/1000</f>
        <v>17.962876629306155</v>
      </c>
    </row>
    <row r="29" spans="2:39" x14ac:dyDescent="0.25">
      <c r="B29" s="30" t="s">
        <v>81</v>
      </c>
      <c r="C29" s="31">
        <f>(C22+F22+L22+O22+R22+U22+X22+AD22+AG22+AJ22+AM22+AA22+I22)/1000</f>
        <v>5.4580930704826294</v>
      </c>
    </row>
    <row r="30" spans="2:39" x14ac:dyDescent="0.25">
      <c r="B30" s="26" t="s">
        <v>38</v>
      </c>
      <c r="C30" s="27">
        <f>1-C29/C28</f>
        <v>0.69614593569173466</v>
      </c>
      <c r="N30"/>
      <c r="Q30"/>
    </row>
    <row r="31" spans="2:39" x14ac:dyDescent="0.25">
      <c r="W31"/>
    </row>
    <row r="32" spans="2:39" x14ac:dyDescent="0.25">
      <c r="B32" s="32" t="s">
        <v>95</v>
      </c>
      <c r="C32" s="33">
        <f>(X9*X4+U17*U4+U9*U4+AJ6*AJ4+AG6*AG4)/1000</f>
        <v>5.5350000000000001</v>
      </c>
    </row>
    <row r="34" spans="4:21" x14ac:dyDescent="0.25">
      <c r="D34"/>
    </row>
    <row r="40" spans="4:21" x14ac:dyDescent="0.25">
      <c r="U40"/>
    </row>
    <row r="42" spans="4:21" x14ac:dyDescent="0.25">
      <c r="U42"/>
    </row>
    <row r="44" spans="4:21" x14ac:dyDescent="0.25">
      <c r="S44"/>
    </row>
  </sheetData>
  <mergeCells count="26">
    <mergeCell ref="AL2:AM2"/>
    <mergeCell ref="B2:C2"/>
    <mergeCell ref="E2:F2"/>
    <mergeCell ref="K2:L2"/>
    <mergeCell ref="N2:O2"/>
    <mergeCell ref="Q2:R2"/>
    <mergeCell ref="T2:U2"/>
    <mergeCell ref="H2:I2"/>
    <mergeCell ref="W2:X2"/>
    <mergeCell ref="Z2:AA2"/>
    <mergeCell ref="AC2:AD2"/>
    <mergeCell ref="AF2:AG2"/>
    <mergeCell ref="AI2:AJ2"/>
    <mergeCell ref="AL1:AM1"/>
    <mergeCell ref="B1:C1"/>
    <mergeCell ref="E1:F1"/>
    <mergeCell ref="K1:L1"/>
    <mergeCell ref="N1:O1"/>
    <mergeCell ref="Q1:R1"/>
    <mergeCell ref="T1:U1"/>
    <mergeCell ref="H1:I1"/>
    <mergeCell ref="W1:X1"/>
    <mergeCell ref="Z1:AA1"/>
    <mergeCell ref="AC1:AD1"/>
    <mergeCell ref="AF1:AG1"/>
    <mergeCell ref="AI1:AJ1"/>
  </mergeCells>
  <pageMargins left="0.25" right="0.25" top="0.75" bottom="0.75" header="0.3" footer="0.3"/>
  <pageSetup paperSize="3" scale="3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5FF2E39E20848B3E11F33FC3786D6" ma:contentTypeVersion="4" ma:contentTypeDescription="Crée un document." ma:contentTypeScope="" ma:versionID="3864aad841ac7f073fafde2aa4519978">
  <xsd:schema xmlns:xsd="http://www.w3.org/2001/XMLSchema" xmlns:xs="http://www.w3.org/2001/XMLSchema" xmlns:p="http://schemas.microsoft.com/office/2006/metadata/properties" xmlns:ns2="dc6fab8e-e7ea-4375-ad2d-3d16fa06b599" targetNamespace="http://schemas.microsoft.com/office/2006/metadata/properties" ma:root="true" ma:fieldsID="7973e0ec14fa603f0f0627b8d3dbc3e5" ns2:_="">
    <xsd:import namespace="dc6fab8e-e7ea-4375-ad2d-3d16fa06b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fab8e-e7ea-4375-ad2d-3d16fa06b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E7AF4-1B59-4048-B236-2367CB645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fab8e-e7ea-4375-ad2d-3d16fa06b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38A2B-1A28-41AF-9383-AF30D5B3C8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71054-CA9B-46EF-B7D4-B30ABA030C0D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dc6fab8e-e7ea-4375-ad2d-3d16fa06b59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 Cournoyer</dc:creator>
  <cp:keywords/>
  <dc:description/>
  <cp:lastModifiedBy>Florent Cournoyer</cp:lastModifiedBy>
  <cp:revision/>
  <cp:lastPrinted>2024-01-30T10:39:04Z</cp:lastPrinted>
  <dcterms:created xsi:type="dcterms:W3CDTF">2024-01-29T16:51:03Z</dcterms:created>
  <dcterms:modified xsi:type="dcterms:W3CDTF">2024-01-31T22:44:51Z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0x0101003EF5FF2E39E20848B3E11F33FC3786D6</vt:lpwstr>
  </property>
</Properties>
</file>