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60" activeTab="1"/>
  </bookViews>
  <sheets>
    <sheet name="相关工作" sheetId="3" r:id="rId1"/>
    <sheet name="性能测试结果" sheetId="7" r:id="rId2"/>
    <sheet name="任务安排" sheetId="1" r:id="rId3"/>
    <sheet name="启动脚本-单卡" sheetId="4" r:id="rId4"/>
    <sheet name="启动脚本-单卡-glm5.2" sheetId="9" r:id="rId5"/>
    <sheet name="启动脚本-多卡" sheetId="5" r:id="rId6"/>
    <sheet name="测性能-aisbench" sheetId="6" r:id="rId7"/>
    <sheet name="统计命中率脚本" sheetId="8" r:id="rId8"/>
    <sheet name="WpsReserved_CellImgList" sheetId="2" state="veryHidden" r:id="rId9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40490D0A73542FE93100C8B695BF2AE" descr="upload_post_object_v2_870356523"/>
        <xdr:cNvPicPr/>
      </xdr:nvPicPr>
      <xdr:blipFill>
        <a:blip r:embed="rId1"/>
        <a:stretch>
          <a:fillRect/>
        </a:stretch>
      </xdr:blipFill>
      <xdr:spPr>
        <a:xfrm>
          <a:off x="0" y="0"/>
          <a:ext cx="2933700" cy="3009900"/>
        </a:xfrm>
        <a:prstGeom prst="rect">
          <a:avLst/>
        </a:prstGeom>
      </xdr:spPr>
    </xdr:pic>
  </etc:cellImage>
  <etc:cellImage>
    <xdr:pic>
      <xdr:nvPicPr>
        <xdr:cNvPr id="3" name="ID_CCAFB993AA94462582D4BB3CA299191A" descr="upload_post_object_v2_033249592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850900"/>
        </a:xfrm>
        <a:prstGeom prst="rect">
          <a:avLst/>
        </a:prstGeom>
      </xdr:spPr>
    </xdr:pic>
  </etc:cellImage>
  <etc:cellImage>
    <xdr:pic>
      <xdr:nvPicPr>
        <xdr:cNvPr id="4" name="ID_942EDE7C1CBE4BFF962785C1532E881C" descr="upload_post_object_v2_602101667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850900"/>
        </a:xfrm>
        <a:prstGeom prst="rect">
          <a:avLst/>
        </a:prstGeom>
      </xdr:spPr>
    </xdr:pic>
  </etc:cellImage>
  <etc:cellImage>
    <xdr:pic>
      <xdr:nvPicPr>
        <xdr:cNvPr id="5" name="ID_B753F0296E574EF8BE2F972F6C9AE678" descr="upload_post_object_v2_130023775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2708275"/>
        </a:xfrm>
        <a:prstGeom prst="rect">
          <a:avLst/>
        </a:prstGeom>
      </xdr:spPr>
    </xdr:pic>
  </etc:cellImage>
  <etc:cellImage>
    <xdr:pic>
      <xdr:nvPicPr>
        <xdr:cNvPr id="6" name="ID_59B79843D11E4442B14E9F573DCA49F7" descr="upload_post_object_v2_686763975"/>
        <xdr:cNvPicPr/>
      </xdr:nvPicPr>
      <xdr:blipFill>
        <a:blip r:embed="rId4"/>
        <a:stretch>
          <a:fillRect/>
        </a:stretch>
      </xdr:blipFill>
      <xdr:spPr>
        <a:xfrm>
          <a:off x="0" y="0"/>
          <a:ext cx="2543175" cy="2409825"/>
        </a:xfrm>
        <a:prstGeom prst="rect">
          <a:avLst/>
        </a:prstGeom>
      </xdr:spPr>
    </xdr:pic>
  </etc:cellImage>
  <etc:cellImage>
    <xdr:pic>
      <xdr:nvPicPr>
        <xdr:cNvPr id="7" name="ID_ED8A46A6AB7741B6BAA31EAFEA752360" descr="upload_post_object_v2_815128698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5871845"/>
        </a:xfrm>
        <a:prstGeom prst="rect">
          <a:avLst/>
        </a:prstGeom>
      </xdr:spPr>
    </xdr:pic>
  </etc:cellImage>
  <etc:cellImage>
    <xdr:pic>
      <xdr:nvPicPr>
        <xdr:cNvPr id="8" name="ID_8FB612705AB349A68BD084B01C26AD83" descr="upload_post_object_v2_139546872"/>
        <xdr:cNvPicPr/>
      </xdr:nvPicPr>
      <xdr:blipFill>
        <a:blip r:embed="rId6"/>
        <a:stretch>
          <a:fillRect/>
        </a:stretch>
      </xdr:blipFill>
      <xdr:spPr>
        <a:xfrm>
          <a:off x="0" y="0"/>
          <a:ext cx="8639175" cy="1828800"/>
        </a:xfrm>
        <a:prstGeom prst="rect">
          <a:avLst/>
        </a:prstGeom>
      </xdr:spPr>
    </xdr:pic>
  </etc:cellImage>
  <etc:cellImage>
    <xdr:pic>
      <xdr:nvPicPr>
        <xdr:cNvPr id="9" name="ID_0E45BC8A8CA14B708823017A9B23810C" descr="upload_post_object_v2_057027570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5869940"/>
        </a:xfrm>
        <a:prstGeom prst="rect">
          <a:avLst/>
        </a:prstGeom>
      </xdr:spPr>
    </xdr:pic>
  </etc:cellImage>
  <etc:cellImage>
    <xdr:pic>
      <xdr:nvPicPr>
        <xdr:cNvPr id="10" name="ID_E518F925E4354A878C42DBC97510D311" descr="upload_post_object_v2_068086635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2999105"/>
        </a:xfrm>
        <a:prstGeom prst="rect">
          <a:avLst/>
        </a:prstGeom>
      </xdr:spPr>
    </xdr:pic>
  </etc:cellImage>
  <etc:cellImage>
    <xdr:pic>
      <xdr:nvPicPr>
        <xdr:cNvPr id="11" name="ID_6BB3602B378648AB9317A08341FDB484" descr="upload_post_object_v2_803197074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5961380"/>
        </a:xfrm>
        <a:prstGeom prst="rect">
          <a:avLst/>
        </a:prstGeom>
      </xdr:spPr>
    </xdr:pic>
  </etc:cellImage>
  <etc:cellImage>
    <xdr:pic>
      <xdr:nvPicPr>
        <xdr:cNvPr id="12" name="ID_07260211F94C470FA36704317DFC3F60" descr="upload_post_object_v2_527962872"/>
        <xdr:cNvPicPr/>
      </xdr:nvPicPr>
      <xdr:blipFill>
        <a:blip r:embed="rId10"/>
        <a:stretch>
          <a:fillRect/>
        </a:stretch>
      </xdr:blipFill>
      <xdr:spPr>
        <a:xfrm>
          <a:off x="0" y="0"/>
          <a:ext cx="6477000" cy="2676525"/>
        </a:xfrm>
        <a:prstGeom prst="rect">
          <a:avLst/>
        </a:prstGeom>
      </xdr:spPr>
    </xdr:pic>
  </etc:cellImage>
  <etc:cellImage>
    <xdr:pic>
      <xdr:nvPicPr>
        <xdr:cNvPr id="13" name="ID_5A4102DBA8C7431CAED084A47635AB31" descr="upload_post_object_v2_222871989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4587240"/>
        </a:xfrm>
        <a:prstGeom prst="rect">
          <a:avLst/>
        </a:prstGeom>
      </xdr:spPr>
    </xdr:pic>
  </etc:cellImage>
  <etc:cellImage>
    <xdr:pic>
      <xdr:nvPicPr>
        <xdr:cNvPr id="14" name="ID_6756A43FEF9A4174BCDEE6D75A4EB290" descr="upload_post_object_v2_012082706"/>
        <xdr:cNvPicPr/>
      </xdr:nvPicPr>
      <xdr:blipFill>
        <a:blip r:embed="rId12"/>
        <a:stretch>
          <a:fillRect/>
        </a:stretch>
      </xdr:blipFill>
      <xdr:spPr>
        <a:xfrm>
          <a:off x="0" y="0"/>
          <a:ext cx="9144000" cy="4619625"/>
        </a:xfrm>
        <a:prstGeom prst="rect">
          <a:avLst/>
        </a:prstGeom>
      </xdr:spPr>
    </xdr:pic>
  </etc:cellImage>
  <etc:cellImage>
    <xdr:pic>
      <xdr:nvPicPr>
        <xdr:cNvPr id="15" name="ID_EC038271E4B74B76B9C1B7FCDB1DC883" descr="upload_post_object_v2_635102961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4578350"/>
        </a:xfrm>
        <a:prstGeom prst="rect">
          <a:avLst/>
        </a:prstGeom>
      </xdr:spPr>
    </xdr:pic>
  </etc:cellImage>
  <etc:cellImage>
    <xdr:pic>
      <xdr:nvPicPr>
        <xdr:cNvPr id="16" name="ID_01B1748B6F2E4656AB7DE315FAF82E3A" descr="upload_post_object_v2_045459710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4505325"/>
        </a:xfrm>
        <a:prstGeom prst="rect">
          <a:avLst/>
        </a:prstGeom>
      </xdr:spPr>
    </xdr:pic>
  </etc:cellImage>
  <etc:cellImage>
    <xdr:pic>
      <xdr:nvPicPr>
        <xdr:cNvPr id="17" name="ID_82BF5F0017F6498883FF2B15B34206E3" descr="upload_post_object_v2_592346599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4428490"/>
        </a:xfrm>
        <a:prstGeom prst="rect">
          <a:avLst/>
        </a:prstGeom>
      </xdr:spPr>
    </xdr:pic>
  </etc:cellImage>
  <etc:cellImage>
    <xdr:pic>
      <xdr:nvPicPr>
        <xdr:cNvPr id="18" name="ID_5BE59D2A8F9A460FBA6855F37255E29A" descr="upload_post_object_v2_738101326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5173345"/>
        </a:xfrm>
        <a:prstGeom prst="rect">
          <a:avLst/>
        </a:prstGeom>
      </xdr:spPr>
    </xdr:pic>
  </etc:cellImage>
  <etc:cellImage>
    <xdr:pic>
      <xdr:nvPicPr>
        <xdr:cNvPr id="19" name="ID_391C97B873C54BBE9944B22CD5521BD0" descr="upload_post_object_v2_076641033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5205730"/>
        </a:xfrm>
        <a:prstGeom prst="rect">
          <a:avLst/>
        </a:prstGeom>
      </xdr:spPr>
    </xdr:pic>
  </etc:cellImage>
  <etc:cellImage>
    <xdr:pic>
      <xdr:nvPicPr>
        <xdr:cNvPr id="20" name="ID_4143EF5CE1044936B4A80C22241F0467" descr="upload_post_object_v2_061910686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5163185"/>
        </a:xfrm>
        <a:prstGeom prst="rect">
          <a:avLst/>
        </a:prstGeom>
      </xdr:spPr>
    </xdr:pic>
  </etc:cellImage>
  <etc:cellImage>
    <xdr:pic>
      <xdr:nvPicPr>
        <xdr:cNvPr id="21" name="ID_C2334EB3A79A4B5781F3F3373D9B0481" descr="upload_post_object_v2_790408060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5172710"/>
        </a:xfrm>
        <a:prstGeom prst="rect">
          <a:avLst/>
        </a:prstGeom>
      </xdr:spPr>
    </xdr:pic>
  </etc:cellImage>
  <etc:cellImage>
    <xdr:pic>
      <xdr:nvPicPr>
        <xdr:cNvPr id="22" name="ID_9C16177EA1DE43B7B5E176E4BF9220A8" descr="upload_post_object_v2_476320866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5038090"/>
        </a:xfrm>
        <a:prstGeom prst="rect">
          <a:avLst/>
        </a:prstGeom>
      </xdr:spPr>
    </xdr:pic>
  </etc:cellImage>
  <etc:cellImage>
    <xdr:pic>
      <xdr:nvPicPr>
        <xdr:cNvPr id="23" name="ID_476F2152BC334C1EAFF5EDF0CF582A90" descr="upload_post_object_v2_669086872"/>
        <xdr:cNvPicPr/>
      </xdr:nvPicPr>
      <xdr:blipFill>
        <a:blip r:embed="rId21"/>
        <a:stretch>
          <a:fillRect/>
        </a:stretch>
      </xdr:blipFill>
      <xdr:spPr>
        <a:xfrm>
          <a:off x="0" y="0"/>
          <a:ext cx="9144000" cy="5068570"/>
        </a:xfrm>
        <a:prstGeom prst="rect">
          <a:avLst/>
        </a:prstGeom>
      </xdr:spPr>
    </xdr:pic>
  </etc:cellImage>
  <etc:cellImage>
    <xdr:pic>
      <xdr:nvPicPr>
        <xdr:cNvPr id="24" name="ID_D965F3FF7E4D470DB9E498B551C6F4AE" descr="upload_post_object_v2_159261912"/>
        <xdr:cNvPicPr/>
      </xdr:nvPicPr>
      <xdr:blipFill>
        <a:blip r:embed="rId22"/>
        <a:stretch>
          <a:fillRect/>
        </a:stretch>
      </xdr:blipFill>
      <xdr:spPr>
        <a:xfrm>
          <a:off x="0" y="0"/>
          <a:ext cx="9144000" cy="5073650"/>
        </a:xfrm>
        <a:prstGeom prst="rect">
          <a:avLst/>
        </a:prstGeom>
      </xdr:spPr>
    </xdr:pic>
  </etc:cellImage>
  <etc:cellImage>
    <xdr:pic>
      <xdr:nvPicPr>
        <xdr:cNvPr id="25" name="ID_FCF7A587AA474336B280DCEABE14567E" descr="upload_post_object_v2_420909866"/>
        <xdr:cNvPicPr/>
      </xdr:nvPicPr>
      <xdr:blipFill>
        <a:blip r:embed="rId23"/>
        <a:stretch>
          <a:fillRect/>
        </a:stretch>
      </xdr:blipFill>
      <xdr:spPr>
        <a:xfrm>
          <a:off x="0" y="0"/>
          <a:ext cx="9144000" cy="5120640"/>
        </a:xfrm>
        <a:prstGeom prst="rect">
          <a:avLst/>
        </a:prstGeom>
      </xdr:spPr>
    </xdr:pic>
  </etc:cellImage>
  <etc:cellImage>
    <xdr:pic>
      <xdr:nvPicPr>
        <xdr:cNvPr id="26" name="ID_14BEAF93E72941578E76DC9DE532FBBB" descr="upload_post_object_v2_229041573"/>
        <xdr:cNvPicPr/>
      </xdr:nvPicPr>
      <xdr:blipFill>
        <a:blip r:embed="rId24"/>
        <a:stretch>
          <a:fillRect/>
        </a:stretch>
      </xdr:blipFill>
      <xdr:spPr>
        <a:xfrm>
          <a:off x="0" y="0"/>
          <a:ext cx="9144000" cy="5170805"/>
        </a:xfrm>
        <a:prstGeom prst="rect">
          <a:avLst/>
        </a:prstGeom>
      </xdr:spPr>
    </xdr:pic>
  </etc:cellImage>
  <etc:cellImage>
    <xdr:pic>
      <xdr:nvPicPr>
        <xdr:cNvPr id="27" name="ID_6E062A2761784DC889F4527E602DAC55" descr="upload_post_object_v2_192478385"/>
        <xdr:cNvPicPr/>
      </xdr:nvPicPr>
      <xdr:blipFill>
        <a:blip r:embed="rId25"/>
        <a:stretch>
          <a:fillRect/>
        </a:stretch>
      </xdr:blipFill>
      <xdr:spPr>
        <a:xfrm>
          <a:off x="0" y="0"/>
          <a:ext cx="9144000" cy="5225415"/>
        </a:xfrm>
        <a:prstGeom prst="rect">
          <a:avLst/>
        </a:prstGeom>
      </xdr:spPr>
    </xdr:pic>
  </etc:cellImage>
  <etc:cellImage>
    <xdr:pic>
      <xdr:nvPicPr>
        <xdr:cNvPr id="28" name="ID_EDCA9A19E7C94F119F9F7C9621AAA917" descr="upload_post_object_v2_494236506"/>
        <xdr:cNvPicPr/>
      </xdr:nvPicPr>
      <xdr:blipFill>
        <a:blip r:embed="rId26"/>
        <a:stretch>
          <a:fillRect/>
        </a:stretch>
      </xdr:blipFill>
      <xdr:spPr>
        <a:xfrm>
          <a:off x="0" y="0"/>
          <a:ext cx="9144000" cy="5135245"/>
        </a:xfrm>
        <a:prstGeom prst="rect">
          <a:avLst/>
        </a:prstGeom>
      </xdr:spPr>
    </xdr:pic>
  </etc:cellImage>
  <etc:cellImage>
    <xdr:pic>
      <xdr:nvPicPr>
        <xdr:cNvPr id="29" name="ID_6443D703BDCB41FD8EBD91DD77C79011" descr="upload_post_object_v2_278540358"/>
        <xdr:cNvPicPr/>
      </xdr:nvPicPr>
      <xdr:blipFill>
        <a:blip r:embed="rId27"/>
        <a:stretch>
          <a:fillRect/>
        </a:stretch>
      </xdr:blipFill>
      <xdr:spPr>
        <a:xfrm>
          <a:off x="0" y="0"/>
          <a:ext cx="9144000" cy="5304790"/>
        </a:xfrm>
        <a:prstGeom prst="rect">
          <a:avLst/>
        </a:prstGeom>
      </xdr:spPr>
    </xdr:pic>
  </etc:cellImage>
  <etc:cellImage>
    <xdr:pic>
      <xdr:nvPicPr>
        <xdr:cNvPr id="30" name="ID_5BBE2EE7CCA34E4DA4BFA303D5F2ED8F" descr="upload_post_object_v2_338941605"/>
        <xdr:cNvPicPr/>
      </xdr:nvPicPr>
      <xdr:blipFill>
        <a:blip r:embed="rId28"/>
        <a:stretch>
          <a:fillRect/>
        </a:stretch>
      </xdr:blipFill>
      <xdr:spPr>
        <a:xfrm>
          <a:off x="0" y="0"/>
          <a:ext cx="9144000" cy="4770755"/>
        </a:xfrm>
        <a:prstGeom prst="rect">
          <a:avLst/>
        </a:prstGeom>
      </xdr:spPr>
    </xdr:pic>
  </etc:cellImage>
  <etc:cellImage>
    <xdr:pic>
      <xdr:nvPicPr>
        <xdr:cNvPr id="31" name="ID_A1998BD0DA7E4A1EB151611E8A2FF5C7" descr="upload_post_object_v2_997616039"/>
        <xdr:cNvPicPr/>
      </xdr:nvPicPr>
      <xdr:blipFill>
        <a:blip r:embed="rId29"/>
        <a:stretch>
          <a:fillRect/>
        </a:stretch>
      </xdr:blipFill>
      <xdr:spPr>
        <a:xfrm>
          <a:off x="0" y="0"/>
          <a:ext cx="9144000" cy="5028565"/>
        </a:xfrm>
        <a:prstGeom prst="rect">
          <a:avLst/>
        </a:prstGeom>
      </xdr:spPr>
    </xdr:pic>
  </etc:cellImage>
  <etc:cellImage>
    <xdr:pic>
      <xdr:nvPicPr>
        <xdr:cNvPr id="37" name="ID_772142FAB4EB4B409A51EBA7B2699CF9" descr="upload_post_object_v2_778318697"/>
        <xdr:cNvPicPr/>
      </xdr:nvPicPr>
      <xdr:blipFill>
        <a:blip r:embed="rId30"/>
        <a:stretch>
          <a:fillRect/>
        </a:stretch>
      </xdr:blipFill>
      <xdr:spPr>
        <a:xfrm>
          <a:off x="0" y="0"/>
          <a:ext cx="9144000" cy="4287520"/>
        </a:xfrm>
        <a:prstGeom prst="rect">
          <a:avLst/>
        </a:prstGeom>
      </xdr:spPr>
    </xdr:pic>
  </etc:cellImage>
  <etc:cellImage>
    <xdr:pic>
      <xdr:nvPicPr>
        <xdr:cNvPr id="38" name="ID_7EBE3D5D61164F1D80825EAFC473D37B" descr="upload_post_object_v2_226311433"/>
        <xdr:cNvPicPr/>
      </xdr:nvPicPr>
      <xdr:blipFill>
        <a:blip r:embed="rId31"/>
        <a:stretch>
          <a:fillRect/>
        </a:stretch>
      </xdr:blipFill>
      <xdr:spPr>
        <a:xfrm>
          <a:off x="0" y="0"/>
          <a:ext cx="9144000" cy="4349115"/>
        </a:xfrm>
        <a:prstGeom prst="rect">
          <a:avLst/>
        </a:prstGeom>
      </xdr:spPr>
    </xdr:pic>
  </etc:cellImage>
  <etc:cellImage>
    <xdr:pic>
      <xdr:nvPicPr>
        <xdr:cNvPr id="39" name="ID_B59E0F1096FA4E4B92E8716D16B5D1F1" descr="upload_post_object_v2_805320606"/>
        <xdr:cNvPicPr/>
      </xdr:nvPicPr>
      <xdr:blipFill>
        <a:blip r:embed="rId32"/>
        <a:stretch>
          <a:fillRect/>
        </a:stretch>
      </xdr:blipFill>
      <xdr:spPr>
        <a:xfrm>
          <a:off x="0" y="0"/>
          <a:ext cx="9144000" cy="4524375"/>
        </a:xfrm>
        <a:prstGeom prst="rect">
          <a:avLst/>
        </a:prstGeom>
      </xdr:spPr>
    </xdr:pic>
  </etc:cellImage>
  <etc:cellImage>
    <xdr:pic>
      <xdr:nvPicPr>
        <xdr:cNvPr id="40" name="ID_B5042465CBDF4B5A8614C8FA21706953" descr="upload_post_object_v2_718625541"/>
        <xdr:cNvPicPr/>
      </xdr:nvPicPr>
      <xdr:blipFill>
        <a:blip r:embed="rId33"/>
        <a:stretch>
          <a:fillRect/>
        </a:stretch>
      </xdr:blipFill>
      <xdr:spPr>
        <a:xfrm>
          <a:off x="0" y="0"/>
          <a:ext cx="9144000" cy="5270500"/>
        </a:xfrm>
        <a:prstGeom prst="rect">
          <a:avLst/>
        </a:prstGeom>
      </xdr:spPr>
    </xdr:pic>
  </etc:cellImage>
  <etc:cellImage>
    <xdr:pic>
      <xdr:nvPicPr>
        <xdr:cNvPr id="41" name="ID_DC8C38BC76E5497D9FB1D5F31E7550B4" descr="upload_post_object_v2_330699167"/>
        <xdr:cNvPicPr/>
      </xdr:nvPicPr>
      <xdr:blipFill>
        <a:blip r:embed="rId34"/>
        <a:stretch>
          <a:fillRect/>
        </a:stretch>
      </xdr:blipFill>
      <xdr:spPr>
        <a:xfrm>
          <a:off x="0" y="0"/>
          <a:ext cx="9144000" cy="5275580"/>
        </a:xfrm>
        <a:prstGeom prst="rect">
          <a:avLst/>
        </a:prstGeom>
      </xdr:spPr>
    </xdr:pic>
  </etc:cellImage>
  <etc:cellImage>
    <xdr:pic>
      <xdr:nvPicPr>
        <xdr:cNvPr id="42" name="ID_CDC80FD7F0F7455DA47072E3F96C79F9" descr="upload_post_object_v2_192005849"/>
        <xdr:cNvPicPr/>
      </xdr:nvPicPr>
      <xdr:blipFill>
        <a:blip r:embed="rId35"/>
        <a:stretch>
          <a:fillRect/>
        </a:stretch>
      </xdr:blipFill>
      <xdr:spPr>
        <a:xfrm>
          <a:off x="0" y="0"/>
          <a:ext cx="9144000" cy="5315585"/>
        </a:xfrm>
        <a:prstGeom prst="rect">
          <a:avLst/>
        </a:prstGeom>
      </xdr:spPr>
    </xdr:pic>
  </etc:cellImage>
  <etc:cellImage>
    <xdr:pic>
      <xdr:nvPicPr>
        <xdr:cNvPr id="43" name="ID_1A9F6454CC9244A4B49048009BFAFE46" descr="upload_post_object_v2_339260676"/>
        <xdr:cNvPicPr/>
      </xdr:nvPicPr>
      <xdr:blipFill>
        <a:blip r:embed="rId36"/>
        <a:stretch>
          <a:fillRect/>
        </a:stretch>
      </xdr:blipFill>
      <xdr:spPr>
        <a:xfrm>
          <a:off x="0" y="0"/>
          <a:ext cx="9144000" cy="5240655"/>
        </a:xfrm>
        <a:prstGeom prst="rect">
          <a:avLst/>
        </a:prstGeom>
      </xdr:spPr>
    </xdr:pic>
  </etc:cellImage>
  <etc:cellImage>
    <xdr:pic>
      <xdr:nvPicPr>
        <xdr:cNvPr id="44" name="ID_1D2ADE45EA3E4D6DAD351C7C3DF7A626" descr="upload_post_object_v2_709202497"/>
        <xdr:cNvPicPr/>
      </xdr:nvPicPr>
      <xdr:blipFill>
        <a:blip r:embed="rId37"/>
        <a:stretch>
          <a:fillRect/>
        </a:stretch>
      </xdr:blipFill>
      <xdr:spPr>
        <a:xfrm>
          <a:off x="0" y="0"/>
          <a:ext cx="9144000" cy="5290820"/>
        </a:xfrm>
        <a:prstGeom prst="rect">
          <a:avLst/>
        </a:prstGeom>
      </xdr:spPr>
    </xdr:pic>
  </etc:cellImage>
  <etc:cellImage>
    <xdr:pic>
      <xdr:nvPicPr>
        <xdr:cNvPr id="45" name="ID_590955236A324CBBBD016BDED3D0C01C" descr="upload_post_object_v2_532171904"/>
        <xdr:cNvPicPr/>
      </xdr:nvPicPr>
      <xdr:blipFill>
        <a:blip r:embed="rId38"/>
        <a:stretch>
          <a:fillRect/>
        </a:stretch>
      </xdr:blipFill>
      <xdr:spPr>
        <a:xfrm>
          <a:off x="0" y="0"/>
          <a:ext cx="9144000" cy="4280535"/>
        </a:xfrm>
        <a:prstGeom prst="rect">
          <a:avLst/>
        </a:prstGeom>
      </xdr:spPr>
    </xdr:pic>
  </etc:cellImage>
  <etc:cellImage>
    <xdr:pic>
      <xdr:nvPicPr>
        <xdr:cNvPr id="32" name="ID_78E17EF2612C48DA97141674AAD2D6B3" descr="upload_post_object_v2_003003523"/>
        <xdr:cNvPicPr/>
      </xdr:nvPicPr>
      <xdr:blipFill>
        <a:blip r:embed="rId39"/>
        <a:stretch>
          <a:fillRect/>
        </a:stretch>
      </xdr:blipFill>
      <xdr:spPr>
        <a:xfrm>
          <a:off x="0" y="0"/>
          <a:ext cx="9144000" cy="4345305"/>
        </a:xfrm>
        <a:prstGeom prst="rect">
          <a:avLst/>
        </a:prstGeom>
      </xdr:spPr>
    </xdr:pic>
  </etc:cellImage>
  <etc:cellImage>
    <xdr:pic>
      <xdr:nvPicPr>
        <xdr:cNvPr id="33" name="ID_90115D06E0A846DA9770B3C75A994D27" descr="upload_post_object_v2_573363197"/>
        <xdr:cNvPicPr/>
      </xdr:nvPicPr>
      <xdr:blipFill>
        <a:blip r:embed="rId40"/>
        <a:stretch>
          <a:fillRect/>
        </a:stretch>
      </xdr:blipFill>
      <xdr:spPr>
        <a:xfrm>
          <a:off x="0" y="0"/>
          <a:ext cx="9144000" cy="4599305"/>
        </a:xfrm>
        <a:prstGeom prst="rect">
          <a:avLst/>
        </a:prstGeom>
      </xdr:spPr>
    </xdr:pic>
  </etc:cellImage>
  <etc:cellImage>
    <xdr:pic>
      <xdr:nvPicPr>
        <xdr:cNvPr id="34" name="ID_14EC1133A0DB4DE8A2A4C37DD4369CA8" descr="upload_post_object_v2_842131627"/>
        <xdr:cNvPicPr/>
      </xdr:nvPicPr>
      <xdr:blipFill>
        <a:blip r:embed="rId41"/>
        <a:stretch>
          <a:fillRect/>
        </a:stretch>
      </xdr:blipFill>
      <xdr:spPr>
        <a:xfrm>
          <a:off x="0" y="0"/>
          <a:ext cx="9144000" cy="4254500"/>
        </a:xfrm>
        <a:prstGeom prst="rect">
          <a:avLst/>
        </a:prstGeom>
      </xdr:spPr>
    </xdr:pic>
  </etc:cellImage>
  <etc:cellImage>
    <xdr:pic>
      <xdr:nvPicPr>
        <xdr:cNvPr id="36" name="ID_663D2113846244158D0406B451BBE9E1" descr="upload_post_object_v2_753492264"/>
        <xdr:cNvPicPr/>
      </xdr:nvPicPr>
      <xdr:blipFill>
        <a:blip r:embed="rId42"/>
        <a:stretch>
          <a:fillRect/>
        </a:stretch>
      </xdr:blipFill>
      <xdr:spPr>
        <a:xfrm>
          <a:off x="0" y="0"/>
          <a:ext cx="9144000" cy="5855335"/>
        </a:xfrm>
        <a:prstGeom prst="rect">
          <a:avLst/>
        </a:prstGeom>
      </xdr:spPr>
    </xdr:pic>
  </etc:cellImage>
  <etc:cellImage>
    <xdr:pic>
      <xdr:nvPicPr>
        <xdr:cNvPr id="46" name="ID_0234CB336D9A46C59E1B0268F3EBE567" descr="upload_post_object_v2_036620097"/>
        <xdr:cNvPicPr/>
      </xdr:nvPicPr>
      <xdr:blipFill>
        <a:blip r:embed="rId43"/>
        <a:stretch>
          <a:fillRect/>
        </a:stretch>
      </xdr:blipFill>
      <xdr:spPr>
        <a:xfrm>
          <a:off x="0" y="0"/>
          <a:ext cx="9144000" cy="5838825"/>
        </a:xfrm>
        <a:prstGeom prst="rect">
          <a:avLst/>
        </a:prstGeom>
      </xdr:spPr>
    </xdr:pic>
  </etc:cellImage>
  <etc:cellImage>
    <xdr:pic>
      <xdr:nvPicPr>
        <xdr:cNvPr id="47" name="ID_10E2DBBBFE824A3A8EF909BB9B37379E" descr="upload_post_object_v2_492439227"/>
        <xdr:cNvPicPr/>
      </xdr:nvPicPr>
      <xdr:blipFill>
        <a:blip r:embed="rId44"/>
        <a:stretch>
          <a:fillRect/>
        </a:stretch>
      </xdr:blipFill>
      <xdr:spPr>
        <a:xfrm>
          <a:off x="0" y="0"/>
          <a:ext cx="9144000" cy="5951855"/>
        </a:xfrm>
        <a:prstGeom prst="rect">
          <a:avLst/>
        </a:prstGeom>
      </xdr:spPr>
    </xdr:pic>
  </etc:cellImage>
  <etc:cellImage>
    <xdr:pic>
      <xdr:nvPicPr>
        <xdr:cNvPr id="48" name="ID_1382EFB5A3F44504BC7166863ADBF038" descr="upload_post_object_v2_196933892"/>
        <xdr:cNvPicPr/>
      </xdr:nvPicPr>
      <xdr:blipFill>
        <a:blip r:embed="rId45"/>
        <a:stretch>
          <a:fillRect/>
        </a:stretch>
      </xdr:blipFill>
      <xdr:spPr>
        <a:xfrm>
          <a:off x="0" y="0"/>
          <a:ext cx="9144000" cy="5949950"/>
        </a:xfrm>
        <a:prstGeom prst="rect">
          <a:avLst/>
        </a:prstGeom>
      </xdr:spPr>
    </xdr:pic>
  </etc:cellImage>
  <etc:cellImage>
    <xdr:pic>
      <xdr:nvPicPr>
        <xdr:cNvPr id="49" name="ID_494F0E44430A4436AD0EE201B5CADBC6" descr="upload_post_object_v2_555014120"/>
        <xdr:cNvPicPr/>
      </xdr:nvPicPr>
      <xdr:blipFill>
        <a:blip r:embed="rId46"/>
        <a:stretch>
          <a:fillRect/>
        </a:stretch>
      </xdr:blipFill>
      <xdr:spPr>
        <a:xfrm>
          <a:off x="0" y="0"/>
          <a:ext cx="9144000" cy="5850890"/>
        </a:xfrm>
        <a:prstGeom prst="rect">
          <a:avLst/>
        </a:prstGeom>
      </xdr:spPr>
    </xdr:pic>
  </etc:cellImage>
  <etc:cellImage>
    <xdr:pic>
      <xdr:nvPicPr>
        <xdr:cNvPr id="50" name="ID_9B71BD32DCCC4D3C919B3D262A447891" descr="upload_post_object_v2_532453836"/>
        <xdr:cNvPicPr/>
      </xdr:nvPicPr>
      <xdr:blipFill>
        <a:blip r:embed="rId47"/>
        <a:stretch>
          <a:fillRect/>
        </a:stretch>
      </xdr:blipFill>
      <xdr:spPr>
        <a:xfrm>
          <a:off x="0" y="0"/>
          <a:ext cx="6076950" cy="2295525"/>
        </a:xfrm>
        <a:prstGeom prst="rect">
          <a:avLst/>
        </a:prstGeom>
      </xdr:spPr>
    </xdr:pic>
  </etc:cellImage>
  <etc:cellImage>
    <xdr:pic>
      <xdr:nvPicPr>
        <xdr:cNvPr id="51" name="ID_98CF136681D84FEA81E67D09BD91DCF3" descr="upload_post_object_v2_519007527"/>
        <xdr:cNvPicPr/>
      </xdr:nvPicPr>
      <xdr:blipFill>
        <a:blip r:embed="rId48"/>
        <a:stretch>
          <a:fillRect/>
        </a:stretch>
      </xdr:blipFill>
      <xdr:spPr>
        <a:xfrm>
          <a:off x="0" y="0"/>
          <a:ext cx="9144000" cy="6187440"/>
        </a:xfrm>
        <a:prstGeom prst="rect">
          <a:avLst/>
        </a:prstGeom>
      </xdr:spPr>
    </xdr:pic>
  </etc:cellImage>
  <etc:cellImage>
    <xdr:pic>
      <xdr:nvPicPr>
        <xdr:cNvPr id="35" name="ID_07A06EFA973B4659B780600AB8A7E326" descr="upload_post_object_v2_429948445"/>
        <xdr:cNvPicPr/>
      </xdr:nvPicPr>
      <xdr:blipFill>
        <a:blip r:embed="rId49"/>
        <a:stretch>
          <a:fillRect/>
        </a:stretch>
      </xdr:blipFill>
      <xdr:spPr>
        <a:xfrm>
          <a:off x="0" y="0"/>
          <a:ext cx="9144000" cy="5017135"/>
        </a:xfrm>
        <a:prstGeom prst="rect">
          <a:avLst/>
        </a:prstGeom>
      </xdr:spPr>
    </xdr:pic>
  </etc:cellImage>
  <etc:cellImage>
    <xdr:pic>
      <xdr:nvPicPr>
        <xdr:cNvPr id="52" name="ID_14F040B03DB34EF89830FA334CA94929" descr="upload_post_object_v2_422528312"/>
        <xdr:cNvPicPr/>
      </xdr:nvPicPr>
      <xdr:blipFill>
        <a:blip r:embed="rId50"/>
        <a:stretch>
          <a:fillRect/>
        </a:stretch>
      </xdr:blipFill>
      <xdr:spPr>
        <a:xfrm>
          <a:off x="0" y="0"/>
          <a:ext cx="9144000" cy="5015230"/>
        </a:xfrm>
        <a:prstGeom prst="rect">
          <a:avLst/>
        </a:prstGeom>
      </xdr:spPr>
    </xdr:pic>
  </etc:cellImage>
  <etc:cellImage>
    <xdr:pic>
      <xdr:nvPicPr>
        <xdr:cNvPr id="53" name="ID_0D4D522E4EE94FFF9C6A50B9B937B0E1" descr="upload_post_object_v2_123168663"/>
        <xdr:cNvPicPr/>
      </xdr:nvPicPr>
      <xdr:blipFill>
        <a:blip r:embed="rId51"/>
        <a:stretch>
          <a:fillRect/>
        </a:stretch>
      </xdr:blipFill>
      <xdr:spPr>
        <a:xfrm>
          <a:off x="0" y="0"/>
          <a:ext cx="9144000" cy="4935220"/>
        </a:xfrm>
        <a:prstGeom prst="rect">
          <a:avLst/>
        </a:prstGeom>
      </xdr:spPr>
    </xdr:pic>
  </etc:cellImage>
  <etc:cellImage>
    <xdr:pic>
      <xdr:nvPicPr>
        <xdr:cNvPr id="54" name="ID_5E62F39B0A9841318B68AF9EA2E182E3" descr="upload_post_object_v2_069836209"/>
        <xdr:cNvPicPr/>
      </xdr:nvPicPr>
      <xdr:blipFill>
        <a:blip r:embed="rId52"/>
        <a:stretch>
          <a:fillRect/>
        </a:stretch>
      </xdr:blipFill>
      <xdr:spPr>
        <a:xfrm>
          <a:off x="0" y="0"/>
          <a:ext cx="9144000" cy="5359400"/>
        </a:xfrm>
        <a:prstGeom prst="rect">
          <a:avLst/>
        </a:prstGeom>
      </xdr:spPr>
    </xdr:pic>
  </etc:cellImage>
  <etc:cellImage>
    <xdr:pic>
      <xdr:nvPicPr>
        <xdr:cNvPr id="55" name="ID_628B8AC823E649ABB700BD76D643D8E8" descr="upload_post_object_v2_812572637"/>
        <xdr:cNvPicPr/>
      </xdr:nvPicPr>
      <xdr:blipFill>
        <a:blip r:embed="rId53"/>
        <a:stretch>
          <a:fillRect/>
        </a:stretch>
      </xdr:blipFill>
      <xdr:spPr>
        <a:xfrm>
          <a:off x="0" y="0"/>
          <a:ext cx="9144000" cy="5725795"/>
        </a:xfrm>
        <a:prstGeom prst="rect">
          <a:avLst/>
        </a:prstGeom>
      </xdr:spPr>
    </xdr:pic>
  </etc:cellImage>
  <etc:cellImage>
    <xdr:pic>
      <xdr:nvPicPr>
        <xdr:cNvPr id="56" name="ID_2DC2DFACB66A42C28D953C0A486A52EF" descr="upload_post_object_v2_721845947"/>
        <xdr:cNvPicPr/>
      </xdr:nvPicPr>
      <xdr:blipFill>
        <a:blip r:embed="rId54"/>
        <a:stretch>
          <a:fillRect/>
        </a:stretch>
      </xdr:blipFill>
      <xdr:spPr>
        <a:xfrm>
          <a:off x="0" y="0"/>
          <a:ext cx="9144000" cy="5783580"/>
        </a:xfrm>
        <a:prstGeom prst="rect">
          <a:avLst/>
        </a:prstGeom>
      </xdr:spPr>
    </xdr:pic>
  </etc:cellImage>
  <etc:cellImage>
    <xdr:pic>
      <xdr:nvPicPr>
        <xdr:cNvPr id="57" name="ID_874BC795D316414B825D0B79113C0D4B" descr="upload_post_object_v2_719822217"/>
        <xdr:cNvPicPr/>
      </xdr:nvPicPr>
      <xdr:blipFill>
        <a:blip r:embed="rId55"/>
        <a:stretch>
          <a:fillRect/>
        </a:stretch>
      </xdr:blipFill>
      <xdr:spPr>
        <a:xfrm>
          <a:off x="0" y="0"/>
          <a:ext cx="9144000" cy="5761355"/>
        </a:xfrm>
        <a:prstGeom prst="rect">
          <a:avLst/>
        </a:prstGeom>
      </xdr:spPr>
    </xdr:pic>
  </etc:cellImage>
  <etc:cellImage>
    <xdr:pic>
      <xdr:nvPicPr>
        <xdr:cNvPr id="58" name="ID_1E3450AF805941C1A19EC8887D76D1FE" descr="upload_post_object_v2_752079260"/>
        <xdr:cNvPicPr/>
      </xdr:nvPicPr>
      <xdr:blipFill>
        <a:blip r:embed="rId56"/>
        <a:stretch>
          <a:fillRect/>
        </a:stretch>
      </xdr:blipFill>
      <xdr:spPr>
        <a:xfrm>
          <a:off x="0" y="0"/>
          <a:ext cx="9144000" cy="5385435"/>
        </a:xfrm>
        <a:prstGeom prst="rect">
          <a:avLst/>
        </a:prstGeom>
      </xdr:spPr>
    </xdr:pic>
  </etc:cellImage>
  <etc:cellImage>
    <xdr:pic>
      <xdr:nvPicPr>
        <xdr:cNvPr id="59" name="ID_600ABE69FF0A4BFBA0C376F848B8CA0E" descr="upload_post_object_v2_528101671"/>
        <xdr:cNvPicPr/>
      </xdr:nvPicPr>
      <xdr:blipFill>
        <a:blip r:embed="rId57"/>
        <a:stretch>
          <a:fillRect/>
        </a:stretch>
      </xdr:blipFill>
      <xdr:spPr>
        <a:xfrm>
          <a:off x="0" y="0"/>
          <a:ext cx="9144000" cy="4864100"/>
        </a:xfrm>
        <a:prstGeom prst="rect">
          <a:avLst/>
        </a:prstGeom>
      </xdr:spPr>
    </xdr:pic>
  </etc:cellImage>
  <etc:cellImage>
    <xdr:pic>
      <xdr:nvPicPr>
        <xdr:cNvPr id="60" name="ID_5B74B3F1729A4F29BF63093141D2E33F" descr="upload_post_object_v2_090257197"/>
        <xdr:cNvPicPr/>
      </xdr:nvPicPr>
      <xdr:blipFill>
        <a:blip r:embed="rId58"/>
        <a:stretch>
          <a:fillRect/>
        </a:stretch>
      </xdr:blipFill>
      <xdr:spPr>
        <a:xfrm>
          <a:off x="0" y="0"/>
          <a:ext cx="9144000" cy="5632450"/>
        </a:xfrm>
        <a:prstGeom prst="rect">
          <a:avLst/>
        </a:prstGeom>
      </xdr:spPr>
    </xdr:pic>
  </etc:cellImage>
  <etc:cellImage>
    <xdr:pic>
      <xdr:nvPicPr>
        <xdr:cNvPr id="61" name="ID_328E8F439BF34F698FE1441CB7D69A21" descr="upload_post_object_v2_598499648"/>
        <xdr:cNvPicPr/>
      </xdr:nvPicPr>
      <xdr:blipFill>
        <a:blip r:embed="rId59"/>
        <a:stretch>
          <a:fillRect/>
        </a:stretch>
      </xdr:blipFill>
      <xdr:spPr>
        <a:xfrm>
          <a:off x="0" y="0"/>
          <a:ext cx="9144000" cy="5925185"/>
        </a:xfrm>
        <a:prstGeom prst="rect">
          <a:avLst/>
        </a:prstGeom>
      </xdr:spPr>
    </xdr:pic>
  </etc:cellImage>
  <etc:cellImage>
    <xdr:pic>
      <xdr:nvPicPr>
        <xdr:cNvPr id="62" name="ID_037BA3B10AEE48C8883A6675188C3B43" descr="upload_post_object_v2_312112435"/>
        <xdr:cNvPicPr/>
      </xdr:nvPicPr>
      <xdr:blipFill>
        <a:blip r:embed="rId60"/>
        <a:stretch>
          <a:fillRect/>
        </a:stretch>
      </xdr:blipFill>
      <xdr:spPr>
        <a:xfrm>
          <a:off x="0" y="0"/>
          <a:ext cx="9144000" cy="5892800"/>
        </a:xfrm>
        <a:prstGeom prst="rect">
          <a:avLst/>
        </a:prstGeom>
      </xdr:spPr>
    </xdr:pic>
  </etc:cellImage>
  <etc:cellImage>
    <xdr:pic>
      <xdr:nvPicPr>
        <xdr:cNvPr id="63" name="ID_12C82FA494124C528B001B06D368A8D3" descr="upload_post_object_v2_646915081"/>
        <xdr:cNvPicPr/>
      </xdr:nvPicPr>
      <xdr:blipFill>
        <a:blip r:embed="rId61"/>
        <a:stretch>
          <a:fillRect/>
        </a:stretch>
      </xdr:blipFill>
      <xdr:spPr>
        <a:xfrm>
          <a:off x="0" y="0"/>
          <a:ext cx="9144000" cy="5648325"/>
        </a:xfrm>
        <a:prstGeom prst="rect">
          <a:avLst/>
        </a:prstGeom>
      </xdr:spPr>
    </xdr:pic>
  </etc:cellImage>
  <etc:cellImage>
    <xdr:pic>
      <xdr:nvPicPr>
        <xdr:cNvPr id="64" name="ID_364AF749163B462EA13729392D84549B" descr="upload_post_object_v2_798883605"/>
        <xdr:cNvPicPr/>
      </xdr:nvPicPr>
      <xdr:blipFill>
        <a:blip r:embed="rId62"/>
        <a:stretch>
          <a:fillRect/>
        </a:stretch>
      </xdr:blipFill>
      <xdr:spPr>
        <a:xfrm>
          <a:off x="0" y="0"/>
          <a:ext cx="9144000" cy="5952490"/>
        </a:xfrm>
        <a:prstGeom prst="rect">
          <a:avLst/>
        </a:prstGeom>
      </xdr:spPr>
    </xdr:pic>
  </etc:cellImage>
  <etc:cellImage>
    <xdr:pic>
      <xdr:nvPicPr>
        <xdr:cNvPr id="65" name="ID_7BDF48CA3EC749D6BF792612646AC8F1" descr="upload_post_object_v2_042732232"/>
        <xdr:cNvPicPr/>
      </xdr:nvPicPr>
      <xdr:blipFill>
        <a:blip r:embed="rId63"/>
        <a:stretch>
          <a:fillRect/>
        </a:stretch>
      </xdr:blipFill>
      <xdr:spPr>
        <a:xfrm>
          <a:off x="0" y="0"/>
          <a:ext cx="9144000" cy="5831840"/>
        </a:xfrm>
        <a:prstGeom prst="rect">
          <a:avLst/>
        </a:prstGeom>
      </xdr:spPr>
    </xdr:pic>
  </etc:cellImage>
  <etc:cellImage>
    <xdr:pic>
      <xdr:nvPicPr>
        <xdr:cNvPr id="66" name="ID_B5D4E8CD34504E0BACBE344B7809D9C3" descr="upload_post_object_v2_714645104"/>
        <xdr:cNvPicPr/>
      </xdr:nvPicPr>
      <xdr:blipFill>
        <a:blip r:embed="rId64"/>
        <a:stretch>
          <a:fillRect/>
        </a:stretch>
      </xdr:blipFill>
      <xdr:spPr>
        <a:xfrm>
          <a:off x="0" y="0"/>
          <a:ext cx="9144000" cy="54806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<sst xmlns="http://schemas.openxmlformats.org/spreadsheetml/2006/main" count="511" uniqueCount="206">
  <si>
    <t>相关论文</t>
  </si>
  <si>
    <t>题目</t>
  </si>
  <si>
    <t>内容</t>
  </si>
  <si>
    <t>链接</t>
  </si>
  <si>
    <t>64GB显存跑124GB视频模型 vLLM-Omni分布式逐层卸载</t>
  </si>
  <si>
    <t>导读：124 GB 的 DiT 模型塞不进 64 GB 的卡，逐层卸载压住了显存却把代价转嫁到 host——每个 DP rank 各存一整份权重，DP4 就要 496 GB 内存。vLLM-Omni 把 host 侧也切开：权重按 rank 分片、运行时 AllGather 逐层重建、双缓冲预取保证设备上只驻留 2 层。实测冷启动 cgroup 峰值从 178 GB 降到 47 GB，4 张 B300 上吞吐是 HSDP+USP4 的 1.39 倍而每卡显存只用 30%，且各策略输出逐字节一致。</t>
  </si>
  <si>
    <t>https://mp.weixin.qq.com/s/4dwvPAATaV0JGueZLu0MlA</t>
  </si>
  <si>
    <t>单卡5090跑满血DeepSeek V4Flash，已开源，Token自由了！</t>
  </si>
  <si>
    <t xml:space="preserve">FreeToken 的解法是重新定义了端侧异构硬件的协同调度逻辑：
全层双缓冲（Double-Buffered Prefill）。在 Prompt 处理阶段，FreeToken 实现了计算与数据搬运的完全重叠：当 GPU 正在计算第 l 层时，第 l+1 层的 Expert 权重已经通过 PCIe 后台预取流式传输，基本消除了 I/O 等待气泡。
带宽自适应的混合调度（Bandwidth-Adaptive Execution）。运行时实时探测本机的 PCIe 实际带宽 与 CPU 瞬时算力，动态计算出最优分流比率 q*。一部分 Expert 命中 GPU LRU 缓存，未命中部分根据实时带宽智能分流，部分传输到 GPU，部分直接原地在 CPU 并行计算，将硬件吞吐拉到极限。
面向 Agent 的智能状态复用（Agentic State Reuse）。现代 Coding Agent 或工具调用模型会频繁微调 / 修改上下文历史（如添加思考步骤或工具返回结果）。FreeToken 在特殊 Token 边界设置轻量检查点，遇到上下文编辑时仅需从最近锚点恢复并增量 Prefill，避免重复计算整个上下文。
弹性显存动态热扩缩容。针对个人电脑经常有其他应用（如游戏、浏览器、开发工具）抢占显存的情况，FreeToken 支持在不重启 Serving 服务的前提下动态热调整显存中的 Expert Cache 大小，保证服务不中断。 </t>
  </si>
  <si>
    <t xml:space="preserve">https://mp.weixin.qq.com/s/Hz-mm3Izi8M2uMZHL3wx5w
</t>
  </si>
  <si>
    <t>论文：《FreeToken: Efficient Edge-Native MoE Serving with Bandwidth-Adaptive Execution》
论文链接：https://arxiv.org/abs/2608.16157
GitHub：https://github.com/FlashML-org/FreeToken
官网：https://www.flashml.ai/</t>
  </si>
  <si>
    <t>帝国理工陆永青院士团队提出MoE推测解码新范式，专家卸载吞吐达到2.06倍！</t>
  </si>
  <si>
    <t>AcceptMoE 要解决的，就是哪些专家值得留，以及到底应该留多少个。MoE 推测解码不能只盯着“验证了多少 token”，还要继续追问一句，这些 token 到底把多少专家卷进了这次验证，又有多少专家真的值得从 CPU 搬进 GPU。</t>
  </si>
  <si>
    <t>https://mp.weixin.qq.com/s/iLvbOtLVRDF0t-oYNhLZIg</t>
  </si>
  <si>
    <t xml:space="preserve">海思在cann recipe 上也给出了昇腾单卡部署v4 flash的参考设计，也能跑通，20TPS左右的性能 </t>
  </si>
  <si>
    <t xml:space="preserve">https://gitcode.com/wenxuewuhd/cann-recipes-infer/blob/dsv4-npu-fullfeature-a3/docs/integration/sglang/dsv4-flash-single-npu-moe-offload/dsv4_flash_single_card_inference_guide.md  </t>
  </si>
  <si>
    <t>MoE专家预取刚拿下3.12×，内核LRU就打平了oracle</t>
  </si>
  <si>
    <t>https://mp.weixin.qq.com/s/OfmZTgkq3VTrlbBgxkA9eg</t>
  </si>
  <si>
    <t>模型</t>
  </si>
  <si>
    <t>责任人</t>
  </si>
  <si>
    <t>产品形态</t>
  </si>
  <si>
    <t>场景</t>
  </si>
  <si>
    <t>版本</t>
  </si>
  <si>
    <t>组网</t>
  </si>
  <si>
    <t>输入输出</t>
  </si>
  <si>
    <t>prefix cache</t>
  </si>
  <si>
    <t>总请求数</t>
  </si>
  <si>
    <t>batch size</t>
  </si>
  <si>
    <t>TTFT(ms)</t>
  </si>
  <si>
    <t>TTFT_P90(ms)</t>
  </si>
  <si>
    <t>TPOT(ms)</t>
  </si>
  <si>
    <t>TPOT_P90(ms)</t>
  </si>
  <si>
    <t>E2E时间(s)</t>
  </si>
  <si>
    <t xml:space="preserve">输出吞吐(tps) </t>
  </si>
  <si>
    <t>aisbench性能测试截图</t>
  </si>
  <si>
    <t xml:space="preserve">实现prefix cache命中率 </t>
  </si>
  <si>
    <t>实现prefix cache命中率截图</t>
  </si>
  <si>
    <t>deepseek v4 flash
w4a8</t>
  </si>
  <si>
    <t>950pr x86</t>
  </si>
  <si>
    <t>性能</t>
  </si>
  <si>
    <t>pd混部</t>
  </si>
  <si>
    <t>64k/1k</t>
  </si>
  <si>
    <t xml:space="preserve">deepseek v4 flash
w4a8
</t>
  </si>
  <si>
    <t>周天鸣</t>
  </si>
  <si>
    <t>prefetch 
2常驻2卸载</t>
  </si>
  <si>
    <t>gsm8k数据集
xxx/1k</t>
  </si>
  <si>
    <t>aimed026数据集
xxx/128</t>
  </si>
  <si>
    <t>humaneval数据集
xxx/128</t>
  </si>
  <si>
    <t>mmlu数据集
xxx/128</t>
  </si>
  <si>
    <t>longbenchv2数据集
xxx/128</t>
  </si>
  <si>
    <t>│ 0.71</t>
  </si>
  <si>
    <t>夏志祥</t>
  </si>
  <si>
    <t>仅offload
"num_device_layers": 2,</t>
  </si>
  <si>
    <t>aimed026数据集
xxx/1k</t>
  </si>
  <si>
    <t>humaneval数据集
xxx/1k</t>
  </si>
  <si>
    <t>mmlu数据集
xxx/1k</t>
  </si>
  <si>
    <t>longbenchv2数据集
xxx/1k</t>
  </si>
  <si>
    <t>仅offload
"num_device_layers": 1,</t>
  </si>
  <si>
    <t>glm-5.2
w4a8c8</t>
  </si>
  <si>
    <t>950dt arm</t>
  </si>
  <si>
    <t>特性全开</t>
  </si>
  <si>
    <t xml:space="preserve"> 33.3 ms</t>
  </si>
  <si>
    <t>特性全开 第二次测试</t>
  </si>
  <si>
    <t>prefetch 
1常驻5卸载</t>
  </si>
  <si>
    <t>gsm8k数据集
xxx/128</t>
  </si>
  <si>
    <t>@</t>
  </si>
  <si>
    <t>A5机器，最好都用x86吧，变量一致</t>
  </si>
  <si>
    <t>数据集选择</t>
  </si>
  <si>
    <t>GSM8K：https://github.com/AISBench/benchmark/blob/master/ais_bench/benchmark/configs/datasets/gsm8k/README.md
aime2026：https://github.com/AISBench/benchmark/blob/master/ais_bench/benchmark/configs/datasets/aime2026/README.md
humanEval：https://github.com/AISBench/benchmark/blob/master/ais_bench/benchmark/configs/datasets/humaneval/README.md
MMLU：https://github.com/AISBench/benchmark/blob/master/ais_bench/benchmark/configs/datasets/mmlu/README.md
longbench v2：https://github.com/AISBench/benchmark/tree/master/ais_bench/benchmark/configs/datasets/longbenchv2/README.md</t>
  </si>
  <si>
    <t>mtp是否开启</t>
  </si>
  <si>
    <t>先统一不开</t>
  </si>
  <si>
    <t>单卡：deepseek v4</t>
  </si>
  <si>
    <t>141网段：A5:/mnt/weight/A5-weights/DeepSeek-V4-Flash
90网段：/mnt/data/models/DeepSeek-V4-Flash</t>
  </si>
  <si>
    <t>多卡：kimi k3</t>
  </si>
  <si>
    <t>141网段：/mnt/share/kimik3_0726/Kimi-K3</t>
  </si>
  <si>
    <t>代码仓</t>
  </si>
  <si>
    <t>https://github.com/LookAround0301/vllm-ascend/commits/moe_offload_v0260rc_k3_0812</t>
  </si>
  <si>
    <t>性能测试</t>
  </si>
  <si>
    <t>测试20条</t>
  </si>
  <si>
    <t>1、ktransform问题：-天鸣
缺少共享盘--找旭时要机子；</t>
  </si>
  <si>
    <t>启动配置</t>
  </si>
  <si>
    <t>不开mtp</t>
  </si>
  <si>
    <t xml:space="preserve">2、多卡实验；--缺少机子；
</t>
  </si>
  <si>
    <t>下载数据集</t>
  </si>
  <si>
    <t>https://ais-bench-benchmark.readthedocs.io/zh-cn/latest/get_started/datasets.html</t>
  </si>
  <si>
    <t>3、第二个问题--尤新凯，已经测完</t>
  </si>
  <si>
    <t>使用镜像</t>
  </si>
  <si>
    <t>https://cmc-szv.clouddragon.huawei.com/cmcversion/index/componentVersionView?deltaId=15104712287519360&amp;isSelect=Software</t>
  </si>
  <si>
    <t>4、第三个问题-夏志祥--确定一下</t>
  </si>
  <si>
    <t>5、第四个-尤新凯</t>
  </si>
  <si>
    <t>大类</t>
  </si>
  <si>
    <t>小类</t>
  </si>
  <si>
    <t>评测内容</t>
  </si>
  <si>
    <t>时间</t>
  </si>
  <si>
    <t>有效性大表</t>
  </si>
  <si>
    <t>仅offload：buffer=84</t>
  </si>
  <si>
    <t>单卡</t>
  </si>
  <si>
    <r>
      <rPr>
        <sz val="11"/>
        <color rgb="FF000000"/>
        <rFont val="宋体"/>
        <charset val="134"/>
      </rPr>
      <t xml:space="preserve">1、四类数据集，按照数据集测性能，不用生成prefix
</t>
    </r>
    <r>
      <rPr>
        <strike/>
        <sz val="11"/>
        <color rgb="FF000000"/>
        <rFont val="宋体"/>
        <charset val="134"/>
      </rPr>
      <t>2、长文本的输入长度8k/16k/32k/64k/128k，输出长度1k的性能</t>
    </r>
  </si>
  <si>
    <t>多卡</t>
  </si>
  <si>
    <t>按层prefetch</t>
  </si>
  <si>
    <t>GPU卸载实验</t>
  </si>
  <si>
    <t>1、四类数据集，按照数据集测性能，不用生成prefix</t>
  </si>
  <si>
    <t>？？</t>
  </si>
  <si>
    <t>我们的方案</t>
  </si>
  <si>
    <r>
      <rPr>
        <sz val="11"/>
        <color rgb="FF000000"/>
        <rFont val="宋体"/>
        <charset val="134"/>
      </rPr>
      <t xml:space="preserve">1、四类数据集，按照数据集测性能，不用生成prefix
</t>
    </r>
    <r>
      <rPr>
        <strike/>
        <sz val="11"/>
        <color rgb="FFC00000"/>
        <rFont val="宋体"/>
        <charset val="134"/>
      </rPr>
      <t>2、长文本的输入长度8k/16k/32k/64k/128k，输出长度1k的性能</t>
    </r>
  </si>
  <si>
    <r>
      <rPr>
        <sz val="11"/>
        <color rgb="FF000000"/>
        <rFont val="宋体"/>
        <charset val="134"/>
      </rPr>
      <t xml:space="preserve">1、四类数据集，64k/1k的性能
</t>
    </r>
    <r>
      <rPr>
        <strike/>
        <sz val="11"/>
        <color rgb="FFC00000"/>
        <rFont val="宋体"/>
        <charset val="134"/>
      </rPr>
      <t>2、长文本的输入长度8k/16k/32k/64k/128k，输出长度1k的性能</t>
    </r>
  </si>
  <si>
    <t>不同数据集的专家命中实验</t>
  </si>
  <si>
    <t>不同数据集的专家排序表</t>
  </si>
  <si>
    <t>要跑全量的测试数据集的性能测试，获取专家的排序，专家：概率</t>
  </si>
  <si>
    <t>尤新凯</t>
  </si>
  <si>
    <t>不同数据集的专家命中率</t>
  </si>
  <si>
    <t>跑数据，测试数据集；90机子，84</t>
  </si>
  <si>
    <t>同一数据集的实验-gsm8k</t>
  </si>
  <si>
    <t>prefill和decode专家覆盖率</t>
  </si>
  <si>
    <t>测试不同的输入长度的专家激活图：8k/16k/32k/64k/128k，横轴是层，纵轴是激活专家数</t>
  </si>
  <si>
    <t>针对于不做offload情况下</t>
  </si>
  <si>
    <t>prefill测试</t>
  </si>
  <si>
    <t>和输入长度有关系</t>
  </si>
  <si>
    <t>高永基</t>
  </si>
  <si>
    <t>双卡，不开mtp：ttft：3017ms  -gsm8k</t>
  </si>
  <si>
    <t>decode测试</t>
  </si>
  <si>
    <t>正常性能测试</t>
  </si>
  <si>
    <t>双卡，不开mtp：tpot：20ms</t>
  </si>
  <si>
    <t>开启特性的测试，命中率和tpot测试</t>
  </si>
  <si>
    <t>不同buffersize的命中率</t>
  </si>
  <si>
    <t>12/24/36/48/60/72/84/96/108/120个专家</t>
  </si>
  <si>
    <t>expert=12</t>
  </si>
  <si>
    <t>layer rates：[0.14653802541545566, 0.14153313782992183, 0.14275835777127077, 0.3882678396871964, 0.44086275659823143, 0.4837335288367659, 0.4458146627565854, 0.44627781036168374, 0.48594428152493024, 0.469822873900306, 0.45587898338220056, 0.49810928641251195, 0.5373200391006838, 0.5291788856305066, 0.5266355816226908, 0.5236181818181836, 0.5437739980449662, 0.507301661779089, 0.5166299120234719, 0.38838983382208647, 0.5329413489736213, 0.43900488758553047, 0.4107192570869788, 0.3905898338220852, 0.4763212121212091, 0.42364907135874175, 0.49943949169110646, 0.4517092864125004, 0.4236850439882497, 0.4608697947214008, 0.46907996089931125, 0.3825718475073242, 0.49004770283478594, 0.5125466275659908, 0.45297419354837715, 0.41740762463341924, 0.511538807429136, 0.4844844574780085, 0.5463962854350094, 0.4604084066471173, 0.5954815249267011, 0.5003671554252456, 0.468907917888572]
✅ layer命中率 [0.14, 0.60], 均值 0.45</t>
  </si>
  <si>
    <t>expert=24</t>
  </si>
  <si>
    <t>layer rates：[0.3997593352882875, 0.38854584555222915, 0.4018828934505814, 0.6290398826979563, 0.6737953079179014, 0.7010048875855349, 0.6703464320625893, 0.6629767350928726, 0.6981298142717673, 0.6778299120234832, 0.6553861192571185, 0.7124275659824415, 0.7483913978495448, 0.7276987292278418, 0.7459114369502484, 0.7305878787879511, 0.7494185728250897, 0.7155663734116046, 0.7137990224829639, 0.61252414467256, 0.7161519061584185, 0.6407372434017911, 0.6320709677419633, 0.6064449657869346, 0.6736666666667135, 0.6291423264907671, 0.7071329423265679, 0.6337826001955439, 0.6516651026393357, 0.6711741935484499, 0.6718070381232135, 0.5975685239491921, 0.6959657869013423, 0.7076621700880354, 0.6772866080156978, 0.6157913978494919, 0.7185061583578362, 0.6939960899316117, 0.7318766373412279, 0.6773782991202759, 0.8007147605084002, 0.7180260019550794, 0.6998154447703291]
✅ layer命中率 [0.39, 0.80], 均值 0.66</t>
  </si>
  <si>
    <t>expert=36</t>
  </si>
  <si>
    <t>layer rates：[0.4729040078200771, 0.47072609970669294, 0.4878422287389463, 0.7060893450635668, 0.751104203323596, 0.769507331378363, 0.7480963831867421, 0.7268033235581914, 0.7862465298143556, 0.7446537634409114, 0.7467024437928207, 0.789710459433139, 0.8272347996091531, 0.8183657869014421, 0.841224828934713, 0.8153624633432732, 0.8305233626590077, 0.8069051808408182, 0.8165274682308367, 0.7015085043988717, 0.8114713587489204, 0.7311790811339959, 0.7204592375367235, 0.6910547409580291, 0.7657943304009114, 0.7233802541545468, 0.7830527859238957, 0.717949364613961, 0.7425249266863133, 0.7665259042034471, 0.7621556207234614, 0.6804871945259383, 0.7759581622679551, 0.7822871945260127, 0.7512441837733045, 0.7051270772238887, 0.7870113391985574, 0.7560914956012398, 0.8040346041057026, 0.7332052785924109, 0.838530009775315, 0.7626598240469628, 0.7296987292277967]
✅ layer命中率 [0.47, 0.84], 均值 0.74</t>
  </si>
  <si>
    <t>expert=48</t>
  </si>
  <si>
    <t>layer rates：[0.5118623655913427, 0.5045755620723182, 0.5045370478982935, 0.7542868035190914, 0.7845591397849934, 0.8165980449658666, 0.7955366568915649, 0.785009775171131, 0.8120240469209287, 0.7911397849463307, 0.7904572825025302, 0.8355855327469732, 0.8550261974586462, 0.8538025415446759, 0.8714005865104867, 0.857164809384357, 0.8745724340177862, 0.8545880742914918, 0.8604156402738786, 0.754617204301145, 0.8513614858261829, 0.7925241446726468, 0.7675055718476173, 0.7335773216032174, 0.7975765395895801, 0.7600609970675712, 0.8246316715544284, 0.7801530791790021, 0.7928666666667957, 0.8209827956990884, 0.8040463343109896, 0.741703616813382, 0.8204803519063085, 0.8248107526883278, 0.8091939393940738, 0.7753775171066506, 0.8350551319649598, 0.8136825024439119, 0.8563550342132732, 0.8067075268818282, 0.8981665689151381, 0.830757771261102, 0.8212850439883704]
✅ layer命中率 [0.50, 0.90], 均值 0.79</t>
  </si>
  <si>
    <t>expert=60</t>
  </si>
  <si>
    <t>layer rates：[0.6005706744867768, 0.5846054740957543, 0.6060981427174903, 0.8107908113392607, 0.8517763440861085, 0.8638111436951431, 0.8427374389052689, 0.8214825024439003, 0.8854545454546838, 0.844519648093976, 0.8425847507332472, 0.8845788856306509, 0.9001521016619899, 0.9020295210168277, 0.9187880742915219, 0.9152498533726369, 0.9175260997069294, 0.9026537634410652, 0.9021472140764278, 0.8037990224830295, 0.8958527859239448, 0.8409446725319537, 0.8178265884654644, 0.7953264907137251, 0.857657673509499, 0.8195249266863918, 0.8865966764420476, 0.8189935483872494, 0.8486909090910918, 0.8640177908115216, 0.8553536656893277, 0.794578494623797, 0.8693501466277577, 0.8785366568916777, 0.8609718475075181, 0.8180754643207724, 0.8800952101663596, 0.8663640273706403, 0.8975178885632265, 0.8449863147606261, 0.9250326490715041, 0.8704899315739296, 0.8517921798632605]
✅ layer命中率 [0.58, 0.93], 均值 0.84</t>
  </si>
  <si>
    <t>expert=72</t>
  </si>
  <si>
    <t>layer rates：[0.598926686216991, 0.6048248289345066, 0.603289736070358, 0.8263214076247247, 0.8645624633432318, 0.87280449657884, 0.8662187683285744, 0.8546377321604535, 0.883748973607201, 0.8675112414468794, 0.8648209188662166, 0.9056889540568849, 0.9253671554254276, 0.9254469208213152, 0.940984359726485, 0.9285548387098838, 0.9342367546433871, 0.920387292277811, 0.9213642228740904, 0.8423505376345288, 0.9168242424244324, 0.8792975562074363, 0.8682649071360675, 0.8380048875856971, 0.8893865102641446, 0.8555953079180826, 0.9071354838711738, 0.8638160312807196, 0.8772639296189652, 0.8963302052787817, 0.8831775171067315, 0.838801368524123, 0.9001495601175104, 0.8993782991204301, 0.8905235581624671, 0.854546041055869, 0.9086838709679244, 0.8936467253178754, 0.9229913978496529, 0.8775722385143176, 0.9433632453569444, 0.894306549364772, 0.8864432062562452]
✅ layer命中率 [0.60, 0.94], 均值 0.87</t>
  </si>
  <si>
    <t>expert=84</t>
  </si>
  <si>
    <t>layer rates：[0.6681567937438807, 0.6684879765395852, 0.6715759530791927, 0.8671004887586586, 0.8965337243403061, 0.9103343108505956, 0.8961110459434437, 0.8884217008799191, 0.9213769305964292, 0.8980347996091462, 0.8985032258065788, 0.9285264907137429, 0.9452885630500133, 0.9428840664713279, 0.9552531769307345, 0.9454359726296873, 0.9472199413491184, 0.9386320625612592, 0.9432361681330964, 0.8783081133921129, 0.9345219941350578, 0.9074320625612807, 0.8988844574781921, 0.8759788856306806, 0.9186297165202483, 0.8895714565006851, 0.9265149560119116, 0.8818125122191359, 0.9020232649073168, 0.9134733137831665, 0.9072383186707527, 0.8727360703814195, 0.9179700879767225, 0.9185556207235462, 0.9112177908115223, 0.8778570869991787, 0.9272027370480613, 0.910086608015802, 0.9346764418378931, 0.9008435972630877, 0.9534684261975768, 0.9215343108505722, 0.914859433040207]
✅ layer命中率 [0.67, 0.96], 均值 0.90</t>
  </si>
  <si>
    <t>expert=96</t>
  </si>
  <si>
    <t>layer rates：[0.7038217008797772, 0.7021978494623845, 0.7190936461388059, 0.8824772238515428, 0.9288044965788359, 0.9331493646140399, 0.9271247311829374, 0.9199884652983109, 0.9326731182797374, 0.9223241446726872, 0.920570087976687, 0.9488328445749254, 0.9590363636365079, 0.9540295210167734, 0.9688811339199609, 0.9570430107528352, 0.9625958944282815, 0.9523335288369111, 0.9564914956013219, 0.9064703812318391, 0.9540875855328895, 0.9326971652005707, 0.9234480938418279, 0.8979296187685202, 0.937374584555421, 0.9172527859239451, 0.9501812316717181, 0.917993352883857, 0.9322125122191307, 0.9428862170089523, 0.9349055718476725, 0.9078023460412477, 0.9407145650050531, 0.9469391984361277, 0.9400283479962447, 0.9209347018574516, 0.9474179863149015, 0.945368132942473, 0.9565047898339618, 0.9336754643207668, 0.9687333333334316, 0.9505526881721608, 0.9492924731183894]
✅ layer命中率 [0.70, 0.97], 均值 0.92</t>
  </si>
  <si>
    <t>expert=108</t>
  </si>
  <si>
    <t>layer rates：[0.7444541544477188, 0.7435376344086141, 0.7506807429130103, 0.9133595307919131, 0.9351648093842978, 0.9447915933530259, 0.9366072336267186, 0.9306043010754278, 0.9522758553275951, 0.9320148582601677, 0.936178103616941, 0.9592265884654332, 0.9679607038124339, 0.9674846529815482, 0.973899120234705, 0.9664500488759811, 0.9677859237537866, 0.9637495601174286, 0.9670541544478245, 0.9257212121213484, 0.9634475073314991, 0.9484789833823588, 0.946177712610123, 0.9222797653960828, 0.9555538611927242, 0.9392525904205048, 0.9605738025416849, 0.9346658846531425, 0.9516275659825489, 0.9542361681330812, 0.9492627565983947, 0.9307937438906929, 0.9529720430108986, 0.956129423265046, 0.9566091886609387, 0.9336797653960428, 0.9615595307919118, 0.9516774193549761, 0.9668615835778257, 0.9468553274683534, 0.9738072336266766, 0.9571700879766514, 0.960411143695122]
✅ layer命中率 [0.74, 0.97], 均值 0.94</t>
  </si>
  <si>
    <t>expert=120</t>
  </si>
  <si>
    <t>layer rates：[0.8426154447702923, 0.843534506353863, 0.8464086021505467, 0.945567546432192, 0.9587931573803788, 0.9613433040079471, 0.9546686217010045, 0.953583968719599, 0.9642512218965064, 0.9525874877811735, 0.9556377321604461, 0.9693313782992415, 0.9738132942327524, 0.9736189638319788, 0.980142130987373, 0.9747102639297275, 0.9781259042034113, 0.9727687194526997, 0.9743550342132036, 0.9511892473119476, 0.9732215053764423, 0.9639372434018841, 0.9622465298144027, 0.9409720430109194, 0.9671415444771568, 0.9542952101663288, 0.9725736070382291, 0.9531781036169593, 0.9636365591399132, 0.9676424242425372, 0.9620261974585884, 0.9493399804498119, 0.9652426197459677, 0.9696011730206392, 0.9663307917889742, 0.9526058651027709, 0.9723055718476133, 0.9658033235582781, 0.9747345063539596, 0.9622846529815358, 0.9812109481916625, 0.9676791788857351, 0.9704033235582539]
✅ layer命中率 [0.84, 0.98], 均值 0.96</t>
  </si>
  <si>
    <t>LRC开关</t>
  </si>
  <si>
    <t>开启/关闭</t>
  </si>
  <si>
    <t>关闭LRC：从第四层开始画图：
tpot：65ms</t>
  </si>
  <si>
    <t>hot_expert rates：[0.5672594040058581, 0.5198876404494384, 0.6005129457743038, 0.6172603810454319, 0.5099648265754754, 0.5497479237909112, 0.5777821201758636, 0.6051988275525124, 0.5716130923302365, 0.5625471421592557, 0.5553649242794276, 0.5834088910600878, 0.5306839276990708, 0.5741866145578866, 0.6111255495847576, 0.5445471421592551, 0.5358759159745928, 0.5941797752808978, 0.5477743038593055, 0.48184758182706344, 0.5043409868099636, 0.5763566194430875, 0.4907024914509023, 0.5833317049340485, 0.5566585246702491, 0.5243908158280393, 0.47976941866145656, 0.486628236443575, 0.5186829506595014, 0.5388734733756727, 0.5827318026380068, 0.5256365412799223, 0.5151089399120644, 0.5305764533463587, 0.605920859794821, 0.6837303370786498, 0.5945725451880772, 0.650918417195894, 0.6360595994137741, 0.5174645823155778]
hot_expert命中率 0.56</t>
  </si>
  <si>
    <t>开启LRC
TPOT:45ms</t>
  </si>
  <si>
    <t>hot_expert rates：[0.8123180873180893, 0.8665176715176741, 0.8670997920997946, 0.8459875259875286, 0.848669438669441, 0.8965072765072797, 0.8507172557172585, 0.8383264033264057, 0.854251559251563, 0.8832432432432464, 0.8873804573804596, 0.9166735966735998, 0.912193347193349, 0.886611226611229, 0.882650727650731, 0.8811746361746393, 0.8138461538461556, 0.8687110187110216, 0.8553222453222482, 0.8539604989605023, 0.8606133056133087, 0.8993347193347223, 0.8687525987526012, 0.8999584199584232, 0.8675675675675717, 0.869844074844078, 0.8730561330561355, 0.861195426195429, 0.8257796257796292, 0.887224532224535, 0.8887525987526008, 0.8741476091476128, 0.8057380457380482, 0.873264033264036, 0.8490956340956373, 0.8775779625779652, 0.8110395010395033, 0.8896361746361771, 0.8397713097713114, 0.8098752598752617]
hot_expert命中率 0.86</t>
  </si>
  <si>
    <t>消融实验：
（不开近似替换）
仅关闭LRC
tpot=46.8</t>
  </si>
  <si>
    <t>hot_expert rates：[0.777142407057338, 0.6015185885318206, 0.6998235664776306, 0.8008475110270893, 0.6057908002520471, 0.6698519218651535, 0.7089792060491494, 0.8257529930686759, 0.6814240705734076, 0.6936357908002523, 0.7663074984246989, 0.7895022054190255, 0.7883868935097632, 0.7230214240705729, 0.7605198487712647, 0.7959703843730276, 0.7172432262129819, 0.7294045368620018, 0.7117233774417127, 0.7212822936357869, 0.6973660995589144, 0.7905135475740346, 0.7192596093257704, 0.7566194076874588, 0.7362287334593536, 0.7188972904851887, 0.6797668557025834, 0.7124732199117828, 0.724896030245745, 0.7342879647132928, 0.7622054190296134, 0.7232199117832379, 0.7356836798991812, 0.6952520478890997, 0.6765784499054819, 0.7530088216761168, 0.7211499684940128, 0.7592911153119067, 0.727551984877124, 0.7190677165354308]
hot_expert命中率 0.728</t>
  </si>
  <si>
    <t>✅ layer命中率 [0.58, 0.93], 均值 0.84</t>
  </si>
  <si>
    <t>离线热点专家</t>
  </si>
  <si>
    <t>关闭</t>
  </si>
  <si>
    <t>同开启LRC</t>
  </si>
  <si>
    <t>开启:
tpot:42.7</t>
  </si>
  <si>
    <t>hot_expert rates：[0.8108419958419986, 0.8796361746361777, 0.8887525987526016, 0.8564760914760943, 0.8508419958419983, 0.9079521829521857, 0.8673804573804603, 0.8446777546777574, 0.8831288981289015, 0.9163409563409601, 0.9222765072765107, 0.9449792099792125, 0.9418814968814996, 0.9274636174636199, 0.9178794178794211, 0.9007068607068635, 0.8101767151767181, 0.8968607068607103, 0.8952702702702738, 0.8651247401247434, 0.8841683991684022, 0.9381185031185058, 0.8661122661122692, 0.9379833679833716, 0.8863305613305641, 0.8957692307692336, 0.9046777546777575, 0.8962681912681941, 0.8503118503118526, 0.9207692307692344, 0.9149168399168426, 0.9014241164241188, 0.8078898128898154, 0.9028378378378402, 0.8490644490644517, 0.8996465696465722, 0.8334615384615417, 0.9074220374220403, 0.8586174636174664, 0.8345530145530158]
hot_expert命中率 0.885</t>
  </si>
  <si>
    <t>"消融实验：
（不开近似替换）
仅关闭离线热点专家"
tpot=36.5</t>
  </si>
  <si>
    <t>hot_expert rates：[0.9058209895997394, 0.868559722659935, 0.8942987708792842, 0.9295367160415912, 0.881474944847139, 0.9184714780964297, 0.9056035297825298, 0.9368862275449013, 0.9071919319256134, 0.9261834226284181, 0.9343807122596821, 0.9498833911125042, 0.9413047589032383, 0.9358840214308133, 0.9217018594390086, 0.9361235423888977, 0.886233848093279, 0.909962192816626, 0.9048267170762352, 0.9168210459987309, 0.894609325771887, 0.9384341524889633, 0.9045683679899087, 0.9330371770636335, 0.911660365469432, 0.9208317580340178, 0.9137334593572691, 0.9185223692501495, 0.9018714555765512, 0.9216099558916115, 0.9253276622558196, 0.928339634530553, 0.914092627599234, 0.9173062381852468, 0.8934625078764881, 0.931301197227465, 0.9281127914303642, 0.927378701953363, 0.8985003150598528, 0.8984877126653985]
hot_expert命中率 0.916</t>
  </si>
  <si>
    <t>动态buffer</t>
  </si>
  <si>
    <t>同开启离线热点专家</t>
  </si>
  <si>
    <t>开启
tpot:42.6</t>
  </si>
  <si>
    <t>[0.8950831600831635, 0.8644490644490679, 0.8758835758835785, 0.9329937629937654, 0.8261226611226633, 0.8935239085239115, 0.847952182952186, 0.9298960498960521, 0.867858627858631, 0.9062266112266155, 0.9117879417879451, 0.9374636174636203, 0.9349272349272373, 0.9185654885654914, 0.9059251559251587, 0.8876507276507308, 0.9145322245322274, 0.8835446985447014, 0.8848752598752632, 0.8487110187110218, 0.8700207900207928, 0.9290748440748474, 0.8503846153846174, 0.9264656964656999, 0.8773596673596701, 0.8827442827442856, 0.8925467775467801, 0.8868503118503148, 0.8361330561330583, 0.9072765072765109, 0.9056860706860738, 0.8887422037422061, 0.9074324324324357, 0.8888565488565516, 0.831943866943869, 0.8850831600831627, 0.9250103950103975, 0.8931704781704811, 0.8386278586278608, 0.9281185031185055]
hot_expert命中率 0.89</t>
  </si>
  <si>
    <t>"消融实验：
（不开近似替换）
仅关闭动态buffer"
TPOT:36.4</t>
  </si>
  <si>
    <t>hot_expert rates：[0.8406521739130364, 0.882766225582852, 0.9126023944549371, 0.8933396345305508, 0.8927221172022598, 0.9410964083175711, 0.92310964083175, 0.9000409577819692, 0.9237334593572695, 0.9516572148708176, 0.9538815374921154, 0.9675456836798931, 0.9582608695652106, 0.9588311279142957, 0.9451543793320639, 0.9591178323881465, 0.8387397605544964, 0.9397416509136655, 0.9296628859483219, 0.9292533081285358, 0.9174007561436576, 0.9604379332073024, 0.9175330812854345, 0.9573850031505923, 0.9231253938248195, 0.9371518588531748, 0.9340957781978483, 0.9321329552614923, 0.916127914303709, 0.946553245116566, 0.9428323881537408, 0.9486609955891557, 0.8508097038437215, 0.943878386893502, 0.9043730308758569, 0.950639571518581, 0.8740012602394371, 0.943667296786382, 0.9202205419029538, 0.8535842519684965]
hot_expert命中率 0.923</t>
  </si>
  <si>
    <t>下一层预取</t>
  </si>
  <si>
    <t>预取1/2/3个专家</t>
  </si>
  <si>
    <t>关闭
tpot:42.6</t>
  </si>
  <si>
    <r>
      <rPr>
        <sz val="11"/>
        <color rgb="FF000000"/>
        <rFont val="宋体"/>
        <charset val="134"/>
      </rPr>
      <t xml:space="preserve">开启 预取1个
TPOT:36
</t>
    </r>
    <r>
      <rPr>
        <b/>
        <sz val="11"/>
        <color rgb="FFC00000"/>
        <rFont val="宋体"/>
        <charset val="134"/>
      </rPr>
      <t>（消融的基线）</t>
    </r>
  </si>
  <si>
    <t>hot_expert rates：[0.9086631578947394, 0.8955052631578986, 0.9009789473684243, 0.9523894736842123, 0.8782842105263186, 0.9282315789473713, 0.9015578947368438, 0.9504947368421082, 0.9115157894736873, 0.9398210526315808, 0.9436736842105284, 0.9582736842105286, 0.9516842105263187, 0.9466210526315807, 0.9419473684210552, 0.9351368421052662, 0.9263684210526345, 0.9339894736842133, 0.9211157894736867, 0.9076105263157933, 0.8993894736842141, 0.9457157894736871, 0.8860842105263181, 0.9490736842105285, 0.9204736842105289, 0.9239052631578968, 0.9259473684210551, 0.9272000000000025, 0.8975157894736866, 0.9398210526315822, 0.9482105263157908, 0.929684210526318, 0.9247157894736877, 0.9190631578947397, 0.8601789473684229, 0.933484210526318, 0.9480315789473708, 0.9367052631578969, 0.8946947368421082, 0.9293789473684243]
hot_expert命中率 0.924</t>
  </si>
  <si>
    <t>开启，预取2个
tpot:35.9</t>
  </si>
  <si>
    <t xml:space="preserve"> hot_expert rates：[0.9218683049779367, 0.8838153749212263, 0.9142218021423976, 0.9504284814114595, 0.8922652804032678, 0.9425866414618685, 0.9247227473219822, 0.9609420289854994, 0.9239256458727068, 0.9542911153119016, 0.9528449905481957, 0.9671739130434721, 0.9574732199117755, 0.9610459987397527, 0.943560176433513, 0.9618683049779387, 0.9264020163831038, 0.9437807183364756, 0.9328544423440354, 0.9332955261499594, 0.9198865784498953, 0.9591745431631928, 0.9182482671707527, 0.9571298046628798, 0.9305261499684858, 0.9409766855702506, 0.9371928166351509, 0.9439603024574591, 0.9254694391934373, 0.9510554505355956, 0.9466698172652722, 0.954250157529924, 0.9308790170132226, 0.9465942028985422, 0.9052867044738399, 0.9546880907372328, 0.9518462507876423, 0.945973534971636, 0.9268494013862556, 0.9289855072463689]
hot_expert命中率 0.938</t>
  </si>
  <si>
    <t>开启，预取3个
tpot:36.5</t>
  </si>
  <si>
    <t>hot_expert rates：[0.9223377441713834, 0.8889697542532984, 0.9164965343415155, 0.9518998109640746, 0.8955072463768028, 0.9446880907372308, 0.927659105229985, 0.9619344675488266, 0.9259136735979744, 0.9564429741650836, 0.9543100189035831, 0.9679080025204727, 0.9580592312539306, 0.9622054190296079, 0.9448802772526687, 0.963349086326395, 0.9279615626969031, 0.946824196597345, 0.9364902331442877, 0.9369187145557568, 0.9253434152488866, 0.9599212350346485, 0.9215059861373566, 0.9586011342154949, 0.9345494643982273, 0.9438626339004331, 0.9391367359798264, 0.9496817895400047, 0.9302930056710679, 0.9539540012602336, 0.9498739760554422, 0.9576559546313732, 0.9315059861373561, 0.9483238815374837, 0.9071644612476264, 0.9576969124133514, 0.9529458097038365, 0.9483396345305526, 0.9305639571518507, 0.9290078740157401]
hot_expert命中率 0.941</t>
  </si>
  <si>
    <t>近似替换（下一层预取为1的情况下）</t>
  </si>
  <si>
    <t>同开启 预取1个</t>
  </si>
  <si>
    <r>
      <rPr>
        <sz val="11"/>
        <color rgb="FF000000"/>
        <rFont val="宋体"/>
        <charset val="134"/>
      </rPr>
      <t xml:space="preserve">开启
tpot:37.7
</t>
    </r>
    <r>
      <rPr>
        <b/>
        <sz val="11"/>
        <color rgb="FF000000"/>
        <rFont val="宋体"/>
        <charset val="134"/>
      </rPr>
      <t>慢的原因，要做cpu计算，花费了时间，需要进一步优化替换算法
但是bs2，mtp2，tpot=22，性能提升很大</t>
    </r>
  </si>
  <si>
    <t>hot_expert rates：[1.0, 0.9999336714787358, 0.9996020288724151, 1.0, 1.0, 1.0, 0.9992703862660943, 0.9999336714787358, 0.9998673429574717, 1.0, 1.0, 1.0, 1.0, 1.0, 1.0, 0.9997346859149433, 0.9965548185719851, 0.9998673429574717, 0.9993367147873583, 1.0, 0.9993408736349452, 0.9994695787831511, 0.9999336973478938, 0.9999336973478938, 0.9986076443057722, 0.9991380655226207, 0.9998010920436816, 1.0, 0.999403276131045, 1.0, 0.9998673946957878, 1.0, 0.9992043681747268, 0.9999336973478938, 1.0, 1.0, 1.0, 1.0, 0.9999336973478938, 0.9999336973478938]
hot_expert命中率 1.000</t>
  </si>
  <si>
    <t>上述开关都开启的情况下，开启mtp进行最优性能测试；</t>
  </si>
  <si>
    <t>关闭mtp</t>
  </si>
  <si>
    <t>mtp1
tpot：23.1
采信率：
- 平均值 = 95.21%
- 范围：86.5% ~ 100.0%（最低 #14 86.5%，最高 #3/#13 100.0%）</t>
  </si>
  <si>
    <t>[0.9978417266187055, 0.9976303956834537, 0.9967580935251806, 0.997819244604317, 0.9983678057553961, 0.9975404676258995, 0.9978192446043171, 0.9970143884892098, 0.9980665467625902, 0.9988669064748199, 0.9991052158273382, 0.9992131294964028, 0.9991501798561152, 0.9988893884892089, 0.9990152877697841, 0.9982374100719428, 0.9886735611510822, 0.9980980215827346, 0.9976438848920869, 0.9977562949640297, 0.9984667266187053, 0.9987050359712232, 0.9982464028776982, 0.9986196043165471, 0.9974415467625909, 0.9984442446043169, 0.9970728417266196, 0.9980845323741014, 0.9965827338129503, 0.9989928057553956, 0.9980170863309358, 0.9988938848920865, 0.994869604316548, 0.998493705035971, 0.9973471223021593, 0.9989208633093527, 0.9962544964028788, 0.9988579136690652, 0.9986870503597124, 0.9995953237410073]
hot_expert命中率 0.998</t>
  </si>
  <si>
    <t>mtp2
tpot:21.5
采信率：
- spec=2：共 15 条，平均值 = 78.33%</t>
  </si>
  <si>
    <t>hot_expert rates：[0.9944527829893692, 0.9972420262664173, 0.9935709818636658, 0.9958411507192005, 0.9979862414008761, 0.9959974984365236, 0.9959287054409013, 0.9961413383364612, 0.9973045653533463, 0.9988680425265791, 0.9996122576610382, 0.9990243902439028, 0.999080675422139, 0.9993120700437774, 0.9984740462789247, 0.9972732958098817, 0.9745716072545371, 0.9960975609756108, 0.9963164477798626, 0.9942839274546604, 0.9960475297060671, 0.998455284552846, 0.9965103189493445, 0.9981488430268919, 0.9937585991244541, 0.996385240775485, 0.994671669793622, 0.996985616010007, 0.9926454033771124, 0.9981988742964357, 0.9970231394621646, 0.9979111944965608, 0.9878111319574763, 0.9987742338961857, 0.9948655409631028, 0.9986241400875548, 0.9906504065040669, 0.9984990619136962, 0.999355847404628, 0.9999562226391494]
hot_expert命中率 0.996</t>
  </si>
  <si>
    <t>mtp3
tpot:22.3
采信率：
 spec=3：共 16 条，平均值 = 60.78%</t>
  </si>
  <si>
    <t>[0.9939720558882257, 0.9959880239520973, 0.9923020625415853, 0.9944178310046595, 0.9968795741849644, 0.9947970725216246, 0.9939986693280117, 0.9947771124417848, 0.9961876247504997, 0.9983566200931472, 0.9992548236859616, 0.9993612774451099, 0.9987292082501668, 0.9987757817697941, 0.9977578176979383, 0.9960612109115115, 0.9712508316700005, 0.9938855622089171, 0.9934464404524305, 0.9907584830339345, 0.9920625415835019, 0.9982102461743183, 0.9946972721224233, 0.9973053892215575, 0.9910645375914855, 0.9953226879574201, 0.9915568862275476, 0.9939654025282784, 0.9894810379241552, 0.9962874251497014, 0.9950033266799747, 0.9971257485029946, 0.9834797072521678, 0.9975981370592154, 0.9906320691949462, 0.9967864271457092, 0.9877777777777815, 0.997957418496341, 0.99851630073187, 0.9998336660013308]
hot_expert命中率 0.994</t>
  </si>
  <si>
    <t>mtp4
tpot:24.7
采信率：
spec4 接受率拿到了（48.74%）</t>
  </si>
  <si>
    <t>hot_expert rates：[0.9922496263079255, 0.9950597907324386, 0.9907100149476857, 0.9925934230194355, 0.9960687593423038, 0.99325859491779, 0.992884902840063, 0.9917040358744431, 0.9962705530642764, 0.9979222720478331, 0.9994544095665175, 0.9991704035874442, 0.9987742899850528, 0.9987369207772798, 0.9968684603886407, 0.9959342301943211, 0.9718535127055365, 0.9942600896861008, 0.9929521674140535, 0.9893796711509754, 0.9909641255605426, 0.9981539611360244, 0.9941255605381181, 0.9969955156950682, 0.9898953662182387, 0.9951494768310927, 0.9910239162929778, 0.9930269058295991, 0.9873094170403635, 0.9958819133034391, 0.9945291479820644, 0.9957473841554574, 0.9798056801195891, 0.9975336322869964, 0.9890807174887932, 0.9960612855007488, 0.9854185351270612, 0.9975186846038872, 0.99711725168036, 0.9999178491411502]
hot_expert命中率 0.994</t>
  </si>
  <si>
    <t>unset ftp_proxy
unset https_proxy
unset http_proxy
export VLLM_VERSION=0.26.0
export VLLM_ASCEND_ENABLE_NZ=1
export HCCL_OP_EXPANSION_MODE="AIV"
export OMP_PROC_BIND=false
export OMP_NUM_THREADS=10
export VLLM_USE_V1=1
export HCCL_BUFFSIZE=1024
export PYTORCH_NPU_ALLOC_CONF=expandable_segments:True
export VLLM_SERVER_DEV_MODE=1
export ASCEND_RT_VISIBLE_DEVICES="6,7"
export USE_MULTI_BLOCK_POOL=1
export USE_MULTI_GROUPS_KV_CACHE=1
export VLLM_ASCEND_ENABLE_FUSED_MC2=0
export VLLM_USE_FASTOKENS=1
# 同步的修改
# export ASCEND_LAUNCH_BLOCKING=1
nic_name="ens6f1np1"
local_ip="90.90.93.34"
# local_ip="141.61.141.58"
# nic_name="enp35s0f2"
export LD_LIBRARY_PATH=/usr/local/Ascend/ascend-toolkit/latest/python/site-packages/mooncake:$LD_LIBRARY_PATH
export PYTHONPATH=/home/g00619970/moeoffload_multi/vllm:/home/g00619970/moeoffload_multi/vllm-ascend:$PYTHONPATH
# MemFabric acc_offload 扩展库：offload.initialize() 运行时会从该路径 dlopen
# libmf_hybm_accoffload.so，缺失会导致 "offload launch load library failed"
# → RuntimeError: MemFabric LOCAL initialization failed (ret=-1)
# source /usr/local/memfabric_hybrid/set_env.sh
rm -rf ~/ascend/log/debug/plog/*
export HCCL_IF_IP=$local_ip
export GLOO_SOCKET_IFNAME=$nic_name
export TP_SOCKET_IFNAME=$nic_name
export HCCL_SOCKET_IFNAME=$nic_name
export ASCEND_CONNECT_TIMEOUT=10000
export ASCEND_TRANSFER_TIMEOUT=10000
export VLLM_ENGINE_READY_TIMEOUT_S=10000
export VLLM_RPC_TIMEOUT=3600000
export VLLM_EXECUTE_MODEL_TIMEOUT_SECONDS=30000
echo performance | tee /sys/devices/system/cpu/cpu*/cpufreq/scaling_governor
sysctl -w vm.swappiness=0
sysctl -w kernel.numa_balancing=0
sysctl kernel.sched_migration_cost_ns=50000
# ============================================================================
# DeepSeek-V4-Flash (w4a8) · TP2/EP2 · expert offload（多卡）· 图模式 · pregate+LRU
# ----------------------------------------------------------------------------
# 与 test.sh 唯一区别：expert_prefetch_enabled true（pregate 开），即全栈配置。
# offload：multi_card, num_device_experts=32 (per_rank=16), cache_policy(LRU) 开。
# dies 14,15；port 9090；served-model-name deepseek。
#
# 显存备注（同 test.sh）：
#   84G 显存时 → 128 卡 --gpu-memory-utilization 0.62 / 112 卡 0.71 / 当前 0.9
# ============================================================================
# 在使用84G显存时，
# 如果当前是128，那 --gpu-memory-utilization 0.62 \
# 如果当前是112，那 --gpu-memory-utilization 0.71 \
# /mnt/weight/A5-weights/DeepSeek-V4-Flash
# /home/g00955623/weights/DeepSeek-V4-Flash
# /mnt/data/models/DeepSeek-V4-Flash
# /mnt/weight/DeepSeek-V4-Flash-DSpark
vllm serve /mnt/data/models/DeepSeek-V4-Flash \
    --host 0.0.0.0 \
    --port 8150 \
    --data-parallel-size 1 \
    --tensor-parallel-size 1 \
    --pipeline-parallel-size 1 \
    --enable-expert-parallel \
    --seed 1024 \
    --served-model-name "glm-5" \
    --max-num-seqs 1 \
    --max-model-len 150000 \
    --max-num-batched-tokens 8192 \
    --trust-remote-code \
    --gpu-memory-utilization 0.95 \
    --enable-chunked-prefill \
    --enable-prefix-caching \
    --tokenizer-mode deepseek_v4 \
    --tool-call-parser deepseek_v4 \
    --enable-auto-tool-choice \
    --reasoning-parser deepseek_v4 \
    --aggregate-engine-logging \
    --api-server-count 1 \
    --safetensors-load-strategy 'prefetch' \
    --compilation-config '{"cudagraph_mode": "FULL_DECODE_ONLY"}' \
    --additional-config '{"expert_offload_config": {"expert_offload": true, "enable_multi_card": false, "num_device_experts": 84, "num_device_layers": 2, "cache_policy_enabled": true, "expert_prefetch_enabled": true, "expert_prefetch_num":1, "hot_expert_preload": true, "hot_experts_file": "expert_rank_gsm8k.json","expert_substitution_enabled": false,"expert_substitution_threshold": 0.1,"moe_offload_debug": false}}' \
    --profiler-config '{"profiler": "torch", "torch_profiler_dir": "/home/g00619970/moeoffload_multi/prefile", "torch_profiler_with_stack": false}' \</t>
  </si>
  <si>
    <t>unset ftp_proxy
unset https_proxy
unset http_proxy
local_ip="141.61.73.105"
nic_name="enp34s0f1"
export LD_LIBRARY_PATH=/usr/local/Ascend/ascend-toolkit/latest/python/site-packages/mooncake:$LD_LIBRARY_PATH
export PYTHONPATH=/home/g00619970/moeoffload_multi/vllm:/home/g00619970/moeoffload_multi/vllm-ascend:$PYTHONPATH
# pp_partition=${PP_LAYER_PARTITION:-42,36}
dir="$PWD/$(date +%Y%m%d_%H%M%S)/plog" &amp;&amp; mkdir -p "$dir"
export ASCEND_PROCESS_LOG_PATH="$dir"
export HCCL_IF_IP=$local_ip
export GLOO_SOCKET_IFNAME=$nic_name
export TP_SOCKET_IFNAME=$nic_name
export HCCL_SOCKET_IFNAME=$nic_name
export HCCL_OP_EXPANSION_MODE="AIV"
export HCCL_TRANSFER_TIMEOUT=600
export HCCL_EXEC_TIMEOUT=3600
export HCCL_CONNECT_TIMEOUT=3600
export HCCL_BUFFSIZE=1000
export OMP_PROC_BIND=false
export OMP_NUM_THREADS=1
export PYTORCH_NPU_ALLOC_CONF=expandable_segments:True
export VLLM_HOST_IP=$local_ip
export ASCEND_RT_VISIBLE_DEVICES="6,7"
export ACL_OP_INIT_MODE=2
# export ASCEND_RT_VISIBLE_DEVICES=$1
export LD_LIBRARY_PATH=$LD_LIBRARY_PATH:/usr/local/lib
# tokenizer optimize
export VLLM_USE_FASTOKENS=1
# A5 comm
export VLLM_HOST_IP=$local_ip
export ASCEND_LOCAL_COMM_RES='{"version":"1.3"}'
# /mnt/share/w00936111/weights/GLM-5.3-Flash-0day-A5-convert
# /mnt/share/w00936111/GLM-5.2-W4A8C8-A5-0731
vllm serve /mnt/share/w00936111/GLM-5.2-W4A8C8-A5-0731 \
    --seed 1024 \
    --host 0.0.0.0 \
    --port 8155 \
    --served-model-name "glm-5" \
    --max-model-len  131072\
    --max-num-batched-tokens 4096 \
    --gpu-memory-utilization 0.9 \
    --api-server-count 1 \
    --max-num-seqs 4 \
    --data-parallel-size 1 \
    --pipeline-parallel-size 1 \
    --tensor-parallel-size 1 \
    --enable-chunked-prefill \
    --enable-prefix-caching \
    --async-scheduling \
    --enable-auto-tool-choice \
    --tool-call-parser glm47 \
    --reasoning-parser glm45 \
    --compilation-config '{"cudagraph_mode": "FULL_DECODE_ONLY"}' \
    --enable-expert-parallel \
    --safetensors-load-strategy prefetch \
    --aggregate-engine-logging \
    --additional-config '{"expert_offload_config": {"expert_offload": true, "enable_multi_card": false, "num_device_experts": 28, "num_device_layers": 1, "cache_policy_enabled": true, "expert_prefetch_enabled": true, "expert_prefetch_num":1, "expert_substitution_enabled": false,"expert_substitution_threshold": 0.1,"moe_offload_debug": true}}' \
    # --profiler-config '{
    #     "profiler": "torch",
    #     "torch_profiler_dir": "/mnt/share/d00933242/profiling/1M/glm5.2/check_mtp_graph",
    #     "torch_profiler_with_stack": false,
    #     "torch_profiler_with_memory":false,
    #     "torch_profiler_record_shapes":true
    # }' 
        # --quantization ascend \
    #   --speculative-config '{"model":"/mnt/share/weight/GLM-5.2-speculator.dspark","num_speculative_tokens":7,"method":"dspark","enforce_eager":true}' \
        # --hf-overrides '{"num_hidden_layers": 5}'</t>
  </si>
  <si>
    <t>unset ftp_proxy
unset https_proxy
unset http_proxy
#export LD_LIBRARY_PATH="/mnt/share/z00893913/kimi-k3/image_llvm17_libs:$LD_LIBRARY_PATH"
# 以下环境变量无需修改
export HCCL_IF_IP=$local_ip
export GLOO_SOCKET_IFNAME=$nic_name
export TP_SOCKET_IFNAME=$nic_name
export HCCL_SOCKET_IFNAME=$nic_name
export PYTORCH_NPU_ALLOC_CONF=expandable_segments:True
export OMP_PROC_BIND=false
export OMP_NUM_THREADS=1
export TASK_QUEUE_ENABLE=1
export HCCL_BUFFSIZE=800
export HCCL_OP_EXPANSION_MODE="CCU_SCHED"
export ASCEND_RT_VISIBLE_DEVICES=0,1,2,3,4,5,6,7
# 同步的修改
# export ASCEND_LAUNCH_BLOCKING=1
local_ip="141.61.73.105"
nic_name="enp34s0f1"
SPECULATIVE_CONFIG="$(
  printf \
    '{"method":"dspark","model":"%s","num_speculative_tokens":7,"draft_tensor_parallel_size":8,"max_model_len":4096,"draft_sample_method":"greedy","enforce_eager":true}' \
    "/mnt/share/y00823936/RadixArk-Kimi-K3-DSpark"
)"
export LD_LIBRARY_PATH=/usr/local/Ascend/ascend-toolkit/latest/python/site-packages/mooncake:$LD_LIBRARY_PATH
export PYTHONPATH=/home/g00619970/moeoffload_multi/vllm:/home/g00619970/moeoffload_multi/vllm-ascend:$PYTHONPATH
export ASCEND_CONNECT_TIMEOUT=10000
export ASCEND_TRANSFER_TIMEOUT=10000
export VLLM_ENGINE_READY_TIMEOUT_S=10000
export VLLM_RPC_TIMEOUT=3600000
export VLLM_EXECUTE_MODEL_TIMEOUT_SECONDS=30000
vllm serve /mnt/share/kimik3_0726/Kimi-K3 \
    --served-model-name kimi \
    --host 0.0.0.0 \
    --port 7150 \
    --allowed-local-media-path / \
    --trust-remote-code \
    --safetensors-load-strategy 'lazy' \
    --tensor-parallel-size 8 \
    --enable-expert-parallel \
    --max-num-seqs 1 \
    --max-model-len 200000 \
    --max-num-batched-tokens 4096 \
    --gpu-memory-utilization 0.9 \
    --enable-prefix-caching \
    --tokenizer-mode kimi_k3 \
    --enable-auto-tool-choice \
    --reasoning-parser kimi_k3 \
    --tool-call-parser kimi_k3 \
    --limit-mm-per-prompt '{"vision_chunk": 40}' \
    --mm-processor-cache-gb 0 \
    --mm-encoder-tp-mode data \
    --compilation-config '{"cudagraph_mode": "FULL_DECODE_ONLY"}' \
    --additional-config '{"enable_flashcomm1":false, "enable_shared_expert_dp": false, "expert_offload_config": {"expert_offload": true, "enable_multi_card": true, "num_device_experts": 192, "num_device_layers": 1, "cache_policy_enabled": true, "expert_prefetch_enabled": false, "expert_prefetch_num":1,"hot_expert_preload": false, "hot_experts_file": "expert_rank_gsm8k.json","expert_substitution_enabled": false,"expert_substitution_threshold": 0.25,"moe_offload_debug": true}}' \
    --profiler-config '{"profiler": "torch", "torch_profiler_dir": "/home/g00619970/moeoffload_multi/prefile", "torch_profiler_with_stack": false}' \</t>
  </si>
  <si>
    <t>unset ftp_proxy
unset https_proxy
unset http_proxy
#export LD_LIBRARY_PATH="/mnt/share/z00893913/kimi-k3/image_llvm17_libs:$LD_LIBRARY_PATH"
# 以下环境变量无需修改
export HCCL_IF_IP=$local_ip
export GLOO_SOCKET_IFNAME=$nic_name
export TP_SOCKET_IFNAME=$nic_name
export HCCL_SOCKET_IFNAME=$nic_name
export PYTORCH_NPU_ALLOC_CONF=expandable_segments:True
export OMP_PROC_BIND=false
export OMP_NUM_THREADS=1
export TASK_QUEUE_ENABLE=1
export HCCL_BUFFSIZE=800
export HCCL_OP_EXPANSION_MODE="CCU_SCHED"
export ASCEND_RT_VISIBLE_DEVICES=0,1,2,3,4,5,6,7
# 同步的修改
# export ASCEND_LAUNCH_BLOCKING=1
local_ip="141.61.73.105"
nic_name="enp34s0f1"
SPECULATIVE_CONFIG="$(
  printf \
    '{"method":"dspark","model":"%s","num_speculative_tokens":7,"draft_tensor_parallel_size":8,"max_model_len":4096,"draft_sample_method":"greedy","enforce_eager":true}' \
    "/mnt/share/y00823936/RadixArk-Kimi-K3-DSpark"
)"
export LD_LIBRARY_PATH=/usr/local/Ascend/ascend-toolkit/latest/python/site-packages/mooncake:$LD_LIBRARY_PATH
export PYTHONPATH=/home/g00619970/moeoffload_multi/vllm:/home/g00619970/moeoffload_multi/vllm-ascend:$PYTHONPATH
export ASCEND_CONNECT_TIMEOUT=10000
export ASCEND_TRANSFER_TIMEOUT=10000
export VLLM_ENGINE_READY_TIMEOUT_S=10000
export VLLM_RPC_TIMEOUT=3600000
export VLLM_EXECUTE_MODEL_TIMEOUT_SECONDS=30000
vllm serve /mnt/share/kimik3_0726/Kimi-K3 \
    --served-model-name kimi \
    --host 0.0.0.0 \
    --port 9092 \
    --allowed-local-media-path / \
    --trust-remote-code \
    --safetensors-load-strategy 'lazy' \
    --tensor-parallel-size 8 \
    --enable-expert-parallel \
    --max-num-seqs 1 \
    --max-model-len 200000 \
    --max-num-batched-tokens 32768 \
    --gpu-memory-utilization 0.8 \
    --enable-prefix-caching \
    --tokenizer-mode kimi_k3 \
    --enable-auto-tool-choice \
    --reasoning-parser kimi_k3 \
    --tool-call-parser kimi_k3 \
    --limit-mm-per-prompt '{"vision_chunk": 40}' \
    --hf-overrides '{"text_config": {"num_hidden_layers": 16}}' \
    --mm-processor-cache-gb 0 \
    --mm-encoder-tp-mode data \
    --compilation-config '{"cudagraph_mode": "FULL_DECODE_ONLY"}' \
    --additional-config '{"enable_flashcomm1":false, "enable_shared_expert_dp": false, "expert_offload_config": {"expert_offload": true, "enable_multi_card": true, "num_device_experts": 192, "num_device_layers": 1, "cache_policy_enabled": true, "expert_prefetch_enabled": false, "expert_prefetch_num":1,"hot_expert_preload": false, "hot_experts_file": "expert_rank_gsm8k.json","expert_substitution_enabled": false,"expert_substitution_threshold": 0.25,"moe_offload_debug": true}}' \
    --profiler-config '{"profiler": "torch", "torch_profiler_dir": "/home/g00619970/moeoffload_multi/prefile", "torch_profiler_with_stack": false}' \</t>
  </si>
  <si>
    <t>如果需要确定输入长度输出长度，用这个，对应改下里面的config.py文件</t>
  </si>
  <si>
    <t>1、https://github.com/rayn-zzz/aisbench_auto_tools_prefix</t>
  </si>
  <si>
    <t>2、python3 aisbench_test.py --input_len 65536 --output_len 1024 --data_num 10 --concurrency 1 --request_rate 0 --dataset_type prefix_cache --repeat_rate 0.9 --prefix_test --dp 1 --seed 5</t>
  </si>
  <si>
    <t>数据测试</t>
  </si>
  <si>
    <t>git clone https://github.com/AISBench/benchmark.git
cd benchmark/
pip3 install -e ./ --use-pep517</t>
  </si>
  <si>
    <t>执行命令：按需更改数据脚本</t>
  </si>
  <si>
    <t>ais_bench --models vllm_api_stream_chat --datasets gsm8k_gen_0_shot_cot_str_perf --debug --mode perf --num-prompts 20</t>
  </si>
  <si>
    <t>90服务器</t>
  </si>
  <si>
    <t>90.90.93.34    root/SHLQH_A5_biaoka_34!    绿区（杭州）</t>
  </si>
  <si>
    <t>脚本位置</t>
  </si>
  <si>
    <t>/home/g00619970/moeoffload_multi/script/hit_rate/plot_multi_dataset.py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</si>
</sst>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23" formatCode="\$#,##0_);\(\$#,##0\)"/>
    <numFmt numFmtId="176" formatCode="mmmm\-yy"/>
    <numFmt numFmtId="177" formatCode="#\ ?/?"/>
    <numFmt numFmtId="25" formatCode="\$#,##0.00_);\(\$#,##0.00\)"/>
    <numFmt numFmtId="26" formatCode="\$#,##0.00_);[Red]\(\$#,##0.00\)"/>
    <numFmt numFmtId="178" formatCode="[DBNum1][$-804]yyyy&quot;年&quot;m&quot;月&quot;d&quot;日&quot;"/>
    <numFmt numFmtId="179" formatCode="[DBNum1][$-804]m&quot;月&quot;d&quot;日&quot;"/>
    <numFmt numFmtId="43" formatCode="_ * #,##0.00_ ;_ * \-#,##0.00_ ;_ * &quot;-&quot;??_ ;_ @_ "/>
    <numFmt numFmtId="180" formatCode="[DBNum1]上午/下午h&quot;时&quot;mm&quot;分&quot;"/>
    <numFmt numFmtId="5" formatCode="&quot;￥&quot;#,##0;&quot;￥&quot;\-#,##0"/>
    <numFmt numFmtId="24" formatCode="\$#,##0_);[Red]\(\$#,##0\)"/>
    <numFmt numFmtId="181" formatCode="m/d"/>
    <numFmt numFmtId="182" formatCode="[$-804]aaa"/>
    <numFmt numFmtId="183" formatCode="[$-804]aaaa"/>
    <numFmt numFmtId="184" formatCode="h:mm\ AM/PM"/>
    <numFmt numFmtId="185" formatCode="mm/dd/yy"/>
    <numFmt numFmtId="186" formatCode="dd\-mmm\-yy"/>
    <numFmt numFmtId="8" formatCode="&quot;￥&quot;#,##0.00;[Red]&quot;￥&quot;\-#,##0.00"/>
    <numFmt numFmtId="187" formatCode="mmmmm\-yy"/>
    <numFmt numFmtId="188" formatCode="[DBNum1][$-804]yyyy&quot;年&quot;m&quot;月&quot;"/>
    <numFmt numFmtId="189" formatCode="yy/m/d"/>
    <numFmt numFmtId="41" formatCode="_ * #,##0_ ;_ * \-#,##0_ ;_ * &quot;-&quot;_ ;_ @_ "/>
    <numFmt numFmtId="190" formatCode="#\ ??/??"/>
    <numFmt numFmtId="191" formatCode="h:mm:ss\ AM/PM"/>
    <numFmt numFmtId="192" formatCode="\¥#,##0;[Red]\¥\-#,##0"/>
    <numFmt numFmtId="42" formatCode="_ &quot;￥&quot;* #,##0_ ;_ &quot;￥&quot;* \-#,##0_ ;_ &quot;￥&quot;* &quot;-&quot;_ ;_ @_ "/>
    <numFmt numFmtId="193" formatCode="[DBNum1]h&quot;时&quot;mm&quot;分&quot;"/>
    <numFmt numFmtId="7" formatCode="&quot;￥&quot;#,##0.00;&quot;￥&quot;\-#,##0.00"/>
    <numFmt numFmtId="194" formatCode="#\ ??"/>
    <numFmt numFmtId="44" formatCode="_ &quot;￥&quot;* #,##0.00_ ;_ &quot;￥&quot;* \-#,##0.00_ ;_ &quot;￥&quot;* &quot;-&quot;??_ ;_ @_ "/>
    <numFmt numFmtId="195" formatCode="yyyy/m/d\ h:mm\ AM/PM"/>
    <numFmt numFmtId="196" formatCode="\¥#,##0;\¥\-#,##0"/>
    <numFmt numFmtId="197" formatCode="\¥#,##0.00;[Red]\¥\-#,##0.00"/>
    <numFmt numFmtId="198" formatCode="\¥#,##0.00;\¥\-#,##0.00"/>
    <numFmt numFmtId="199" formatCode="mmmmm"/>
  </numFmts>
  <fonts count="3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trike/>
      <sz val="11"/>
      <color theme="1"/>
      <name val="宋体"/>
      <charset val="134"/>
      <scheme val="minor"/>
    </font>
    <font>
      <b/>
      <strike/>
      <sz val="11"/>
      <color rgb="FF000000"/>
      <name val="宋体"/>
      <charset val="134"/>
    </font>
    <font>
      <strike/>
      <sz val="11"/>
      <color rgb="FF000000"/>
      <name val="宋体"/>
      <charset val="134"/>
    </font>
    <font>
      <sz val="12"/>
      <color rgb="FF494949"/>
      <name val="Huawei Sans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134"/>
    </font>
    <font>
      <b/>
      <sz val="12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10.5"/>
      <color rgb="FFBBBEBF"/>
      <name val="宋体"/>
      <charset val="134"/>
      <scheme val="minor"/>
    </font>
    <font>
      <b/>
      <sz val="14"/>
      <color rgb="FF000000"/>
      <name val="宋体"/>
      <charset val="134"/>
    </font>
    <font>
      <i/>
      <sz val="11"/>
      <color rgb="FF7F7F7F"/>
      <name val="宋体"/>
      <charset val="134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C00000"/>
      <name val="宋体"/>
      <charset val="134"/>
    </font>
    <font>
      <strike/>
      <sz val="11"/>
      <color rgb="FFC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8" fillId="3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1" fillId="23" borderId="11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9" fillId="14" borderId="11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5" borderId="10" applyNumberFormat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7" fillId="0" borderId="1" xfId="41" applyFont="1" applyBorder="1">
      <alignment vertical="center"/>
    </xf>
    <xf numFmtId="0" fontId="6" fillId="0" borderId="0" xfId="0" applyFont="1">
      <alignment vertical="center"/>
    </xf>
    <xf numFmtId="0" fontId="7" fillId="0" borderId="0" xfId="41" applyFont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14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14" fontId="0" fillId="3" borderId="1" xfId="0" applyNumberForma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3" fillId="4" borderId="1" xfId="0" applyFont="1" applyFill="1" applyBorder="1">
      <alignment vertical="center"/>
    </xf>
    <xf numFmtId="0" fontId="12" fillId="4" borderId="1" xfId="0" applyFont="1" applyFill="1" applyBorder="1">
      <alignment vertical="center"/>
    </xf>
    <xf numFmtId="0" fontId="14" fillId="0" borderId="1" xfId="0" applyFont="1" applyBorder="1">
      <alignment vertical="center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7" fillId="0" borderId="0" xfId="41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55.jpeg"/><Relationship Id="rId8" Type="http://schemas.openxmlformats.org/officeDocument/2006/relationships/image" Target="media/image6.jpeg"/><Relationship Id="rId7" Type="http://schemas.openxmlformats.org/officeDocument/2006/relationships/image" Target="media/image5.jpeg"/><Relationship Id="rId64" Type="http://schemas.openxmlformats.org/officeDocument/2006/relationships/image" Target="media/image52.jpeg"/><Relationship Id="rId63" Type="http://schemas.openxmlformats.org/officeDocument/2006/relationships/image" Target="media/image64.jpeg"/><Relationship Id="rId62" Type="http://schemas.openxmlformats.org/officeDocument/2006/relationships/image" Target="media/image51.jpeg"/><Relationship Id="rId61" Type="http://schemas.openxmlformats.org/officeDocument/2006/relationships/image" Target="media/image50.jpeg"/><Relationship Id="rId60" Type="http://schemas.openxmlformats.org/officeDocument/2006/relationships/image" Target="media/image49.jpeg"/><Relationship Id="rId6" Type="http://schemas.openxmlformats.org/officeDocument/2006/relationships/image" Target="media/image4.jpeg"/><Relationship Id="rId59" Type="http://schemas.openxmlformats.org/officeDocument/2006/relationships/image" Target="media/image48.jpeg"/><Relationship Id="rId58" Type="http://schemas.openxmlformats.org/officeDocument/2006/relationships/image" Target="media/image47.jpeg"/><Relationship Id="rId57" Type="http://schemas.openxmlformats.org/officeDocument/2006/relationships/image" Target="media/image63.jpeg"/><Relationship Id="rId56" Type="http://schemas.openxmlformats.org/officeDocument/2006/relationships/image" Target="media/image46.jpeg"/><Relationship Id="rId55" Type="http://schemas.openxmlformats.org/officeDocument/2006/relationships/image" Target="media/image45.jpeg"/><Relationship Id="rId54" Type="http://schemas.openxmlformats.org/officeDocument/2006/relationships/image" Target="media/image44.jpeg"/><Relationship Id="rId53" Type="http://schemas.openxmlformats.org/officeDocument/2006/relationships/image" Target="media/image43.jpeg"/><Relationship Id="rId52" Type="http://schemas.openxmlformats.org/officeDocument/2006/relationships/image" Target="media/image42.jpeg"/><Relationship Id="rId51" Type="http://schemas.openxmlformats.org/officeDocument/2006/relationships/image" Target="media/image62.jpeg"/><Relationship Id="rId50" Type="http://schemas.openxmlformats.org/officeDocument/2006/relationships/image" Target="media/image41.jpeg"/><Relationship Id="rId5" Type="http://schemas.openxmlformats.org/officeDocument/2006/relationships/image" Target="media/image54.jpeg"/><Relationship Id="rId49" Type="http://schemas.openxmlformats.org/officeDocument/2006/relationships/image" Target="media/image40.jpeg"/><Relationship Id="rId48" Type="http://schemas.openxmlformats.org/officeDocument/2006/relationships/image" Target="media/image39.jpeg"/><Relationship Id="rId47" Type="http://schemas.openxmlformats.org/officeDocument/2006/relationships/image" Target="media/image38.jpeg"/><Relationship Id="rId46" Type="http://schemas.openxmlformats.org/officeDocument/2006/relationships/image" Target="media/image37.jpeg"/><Relationship Id="rId45" Type="http://schemas.openxmlformats.org/officeDocument/2006/relationships/image" Target="media/image36.jpeg"/><Relationship Id="rId44" Type="http://schemas.openxmlformats.org/officeDocument/2006/relationships/image" Target="media/image35.jpeg"/><Relationship Id="rId43" Type="http://schemas.openxmlformats.org/officeDocument/2006/relationships/image" Target="media/image34.jpeg"/><Relationship Id="rId42" Type="http://schemas.openxmlformats.org/officeDocument/2006/relationships/image" Target="media/image33.jpeg"/><Relationship Id="rId41" Type="http://schemas.openxmlformats.org/officeDocument/2006/relationships/image" Target="media/image32.jpeg"/><Relationship Id="rId40" Type="http://schemas.openxmlformats.org/officeDocument/2006/relationships/image" Target="media/image31.jpeg"/><Relationship Id="rId4" Type="http://schemas.openxmlformats.org/officeDocument/2006/relationships/image" Target="media/image3.jpeg"/><Relationship Id="rId39" Type="http://schemas.openxmlformats.org/officeDocument/2006/relationships/image" Target="media/image30.jpeg"/><Relationship Id="rId38" Type="http://schemas.openxmlformats.org/officeDocument/2006/relationships/image" Target="media/image29.jpeg"/><Relationship Id="rId37" Type="http://schemas.openxmlformats.org/officeDocument/2006/relationships/image" Target="media/image28.jpeg"/><Relationship Id="rId36" Type="http://schemas.openxmlformats.org/officeDocument/2006/relationships/image" Target="media/image27.jpeg"/><Relationship Id="rId35" Type="http://schemas.openxmlformats.org/officeDocument/2006/relationships/image" Target="media/image26.jpeg"/><Relationship Id="rId34" Type="http://schemas.openxmlformats.org/officeDocument/2006/relationships/image" Target="media/image25.jpeg"/><Relationship Id="rId33" Type="http://schemas.openxmlformats.org/officeDocument/2006/relationships/image" Target="media/image24.jpeg"/><Relationship Id="rId32" Type="http://schemas.openxmlformats.org/officeDocument/2006/relationships/image" Target="media/image23.jpeg"/><Relationship Id="rId31" Type="http://schemas.openxmlformats.org/officeDocument/2006/relationships/image" Target="media/image22.jpeg"/><Relationship Id="rId30" Type="http://schemas.openxmlformats.org/officeDocument/2006/relationships/image" Target="media/image61.jpeg"/><Relationship Id="rId3" Type="http://schemas.openxmlformats.org/officeDocument/2006/relationships/image" Target="media/image2.jpeg"/><Relationship Id="rId29" Type="http://schemas.openxmlformats.org/officeDocument/2006/relationships/image" Target="media/image21.jpeg"/><Relationship Id="rId28" Type="http://schemas.openxmlformats.org/officeDocument/2006/relationships/image" Target="media/image20.jpeg"/><Relationship Id="rId27" Type="http://schemas.openxmlformats.org/officeDocument/2006/relationships/image" Target="media/image60.jpeg"/><Relationship Id="rId26" Type="http://schemas.openxmlformats.org/officeDocument/2006/relationships/image" Target="media/image59.jpeg"/><Relationship Id="rId25" Type="http://schemas.openxmlformats.org/officeDocument/2006/relationships/image" Target="media/image19.jpeg"/><Relationship Id="rId24" Type="http://schemas.openxmlformats.org/officeDocument/2006/relationships/image" Target="media/image18.jpeg"/><Relationship Id="rId23" Type="http://schemas.openxmlformats.org/officeDocument/2006/relationships/image" Target="media/image17.jpeg"/><Relationship Id="rId22" Type="http://schemas.openxmlformats.org/officeDocument/2006/relationships/image" Target="media/image16.jpeg"/><Relationship Id="rId21" Type="http://schemas.openxmlformats.org/officeDocument/2006/relationships/image" Target="media/image15.jpeg"/><Relationship Id="rId20" Type="http://schemas.openxmlformats.org/officeDocument/2006/relationships/image" Target="media/image14.jpeg"/><Relationship Id="rId2" Type="http://schemas.openxmlformats.org/officeDocument/2006/relationships/image" Target="media/image1.jpeg"/><Relationship Id="rId19" Type="http://schemas.openxmlformats.org/officeDocument/2006/relationships/image" Target="media/image58.jpeg"/><Relationship Id="rId18" Type="http://schemas.openxmlformats.org/officeDocument/2006/relationships/image" Target="media/image13.jpeg"/><Relationship Id="rId17" Type="http://schemas.openxmlformats.org/officeDocument/2006/relationships/image" Target="media/image12.jpeg"/><Relationship Id="rId16" Type="http://schemas.openxmlformats.org/officeDocument/2006/relationships/image" Target="media/image57.jpeg"/><Relationship Id="rId15" Type="http://schemas.openxmlformats.org/officeDocument/2006/relationships/image" Target="media/image56.jpeg"/><Relationship Id="rId14" Type="http://schemas.openxmlformats.org/officeDocument/2006/relationships/image" Target="media/image11.jpeg"/><Relationship Id="rId13" Type="http://schemas.openxmlformats.org/officeDocument/2006/relationships/image" Target="media/image10.jpeg"/><Relationship Id="rId12" Type="http://schemas.openxmlformats.org/officeDocument/2006/relationships/image" Target="media/image9.jpeg"/><Relationship Id="rId11" Type="http://schemas.openxmlformats.org/officeDocument/2006/relationships/image" Target="media/image8.jpeg"/><Relationship Id="rId10" Type="http://schemas.openxmlformats.org/officeDocument/2006/relationships/image" Target="media/image7.jpeg"/><Relationship Id="rId1" Type="http://schemas.openxmlformats.org/officeDocument/2006/relationships/image" Target="media/image53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www.wps.cn/officeDocument/2020/cellImage" Target="cellimag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190500</xdr:colOff>
      <xdr:row>17</xdr:row>
      <xdr:rowOff>95250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</xdr:row>
      <xdr:rowOff>165100</xdr:rowOff>
    </xdr:to>
    <xdr:pic>
      <xdr:nvPicPr>
        <xdr:cNvPr id="3" name="ID_CCAFB993AA94462582D4BB3CA299191A" descr="upload_post_object_v2_033249592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85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</xdr:row>
      <xdr:rowOff>165100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15</xdr:row>
      <xdr:rowOff>136525</xdr:rowOff>
    </xdr:to>
    <xdr:pic>
      <xdr:nvPicPr>
        <xdr:cNvPr id="5" name="ID_B753F0296E574EF8BE2F972F6C9AE678" descr="upload_post_object_v2_130023775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2708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485775</xdr:colOff>
      <xdr:row>14</xdr:row>
      <xdr:rowOff>9525</xdr:rowOff>
    </xdr:to>
    <xdr:pic>
      <xdr:nvPicPr>
        <xdr:cNvPr id="6" name="ID_59B79843D11E4442B14E9F573DCA49F7" descr="upload_post_object_v2_686763975"/>
        <xdr:cNvPicPr/>
      </xdr:nvPicPr>
      <xdr:blipFill>
        <a:blip r:embed="rId3"/>
        <a:stretch>
          <a:fillRect/>
        </a:stretch>
      </xdr:blipFill>
      <xdr:spPr>
        <a:xfrm>
          <a:off x="0" y="0"/>
          <a:ext cx="2543175" cy="2409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42545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409575</xdr:colOff>
      <xdr:row>10</xdr:row>
      <xdr:rowOff>114300</xdr:rowOff>
    </xdr:to>
    <xdr:pic>
      <xdr:nvPicPr>
        <xdr:cNvPr id="8" name="ID_8FB612705AB349A68BD084B01C26AD83" descr="upload_post_object_v2_139546872"/>
        <xdr:cNvPicPr/>
      </xdr:nvPicPr>
      <xdr:blipFill>
        <a:blip r:embed="rId4"/>
        <a:stretch>
          <a:fillRect/>
        </a:stretch>
      </xdr:blipFill>
      <xdr:spPr>
        <a:xfrm>
          <a:off x="0" y="0"/>
          <a:ext cx="8639175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40640</xdr:rowOff>
    </xdr:to>
    <xdr:pic>
      <xdr:nvPicPr>
        <xdr:cNvPr id="9" name="ID_0E45BC8A8CA14B708823017A9B23810C" descr="upload_post_object_v2_057027570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5869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17</xdr:row>
      <xdr:rowOff>84455</xdr:rowOff>
    </xdr:to>
    <xdr:pic>
      <xdr:nvPicPr>
        <xdr:cNvPr id="10" name="ID_E518F925E4354A878C42DBC97510D311" descr="upload_post_object_v2_068086635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2999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132080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304800</xdr:colOff>
      <xdr:row>15</xdr:row>
      <xdr:rowOff>104775</xdr:rowOff>
    </xdr:to>
    <xdr:pic>
      <xdr:nvPicPr>
        <xdr:cNvPr id="12" name="ID_07260211F94C470FA36704317DFC3F60" descr="upload_post_object_v2_527962872"/>
        <xdr:cNvPicPr/>
      </xdr:nvPicPr>
      <xdr:blipFill>
        <a:blip r:embed="rId7"/>
        <a:stretch>
          <a:fillRect/>
        </a:stretch>
      </xdr:blipFill>
      <xdr:spPr>
        <a:xfrm>
          <a:off x="0" y="0"/>
          <a:ext cx="6477000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26</xdr:row>
      <xdr:rowOff>129540</xdr:rowOff>
    </xdr:to>
    <xdr:pic>
      <xdr:nvPicPr>
        <xdr:cNvPr id="13" name="ID_5A4102DBA8C7431CAED084A47635AB31" descr="upload_post_object_v2_222871989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4587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26</xdr:row>
      <xdr:rowOff>161925</xdr:rowOff>
    </xdr:to>
    <xdr:pic>
      <xdr:nvPicPr>
        <xdr:cNvPr id="14" name="ID_6756A43FEF9A4174BCDEE6D75A4EB290" descr="upload_post_object_v2_012082706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461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26</xdr:row>
      <xdr:rowOff>120650</xdr:rowOff>
    </xdr:to>
    <xdr:pic>
      <xdr:nvPicPr>
        <xdr:cNvPr id="15" name="ID_EC038271E4B74B76B9C1B7FCDB1DC883" descr="upload_post_object_v2_635102961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4578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26</xdr:row>
      <xdr:rowOff>47625</xdr:rowOff>
    </xdr:to>
    <xdr:pic>
      <xdr:nvPicPr>
        <xdr:cNvPr id="16" name="ID_01B1748B6F2E4656AB7DE315FAF82E3A" descr="upload_post_object_v2_045459710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450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25</xdr:row>
      <xdr:rowOff>142240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29845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62230</xdr:rowOff>
    </xdr:to>
    <xdr:pic>
      <xdr:nvPicPr>
        <xdr:cNvPr id="19" name="ID_391C97B873C54BBE9944B22CD5521BD0" descr="upload_post_object_v2_076641033"/>
        <xdr:cNvPicPr/>
      </xdr:nvPicPr>
      <xdr:blipFill>
        <a:blip r:embed="rId12"/>
        <a:stretch>
          <a:fillRect/>
        </a:stretch>
      </xdr:blipFill>
      <xdr:spPr>
        <a:xfrm>
          <a:off x="0" y="0"/>
          <a:ext cx="9144000" cy="52057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19685</xdr:rowOff>
    </xdr:to>
    <xdr:pic>
      <xdr:nvPicPr>
        <xdr:cNvPr id="20" name="ID_4143EF5CE1044936B4A80C22241F0467" descr="upload_post_object_v2_061910686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5163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29210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66040</xdr:rowOff>
    </xdr:to>
    <xdr:pic>
      <xdr:nvPicPr>
        <xdr:cNvPr id="22" name="ID_9C16177EA1DE43B7B5E176E4BF9220A8" descr="upload_post_object_v2_476320866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5038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96520</xdr:rowOff>
    </xdr:to>
    <xdr:pic>
      <xdr:nvPicPr>
        <xdr:cNvPr id="23" name="ID_476F2152BC334C1EAFF5EDF0CF582A90" descr="upload_post_object_v2_669086872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50685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101600</xdr:rowOff>
    </xdr:to>
    <xdr:pic>
      <xdr:nvPicPr>
        <xdr:cNvPr id="24" name="ID_D965F3FF7E4D470DB9E498B551C6F4AE" descr="upload_post_object_v2_159261912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507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148590</xdr:rowOff>
    </xdr:to>
    <xdr:pic>
      <xdr:nvPicPr>
        <xdr:cNvPr id="25" name="ID_FCF7A587AA474336B280DCEABE14567E" descr="upload_post_object_v2_420909866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5120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27305</xdr:rowOff>
    </xdr:to>
    <xdr:pic>
      <xdr:nvPicPr>
        <xdr:cNvPr id="26" name="ID_14BEAF93E72941578E76DC9DE532FBBB" descr="upload_post_object_v2_229041573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5170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81915</xdr:rowOff>
    </xdr:to>
    <xdr:pic>
      <xdr:nvPicPr>
        <xdr:cNvPr id="27" name="ID_6E062A2761784DC889F4527E602DAC55" descr="upload_post_object_v2_192478385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52254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163195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161290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27</xdr:row>
      <xdr:rowOff>141605</xdr:rowOff>
    </xdr:to>
    <xdr:pic>
      <xdr:nvPicPr>
        <xdr:cNvPr id="30" name="ID_5BBE2EE7CCA34E4DA4BFA303D5F2ED8F" descr="upload_post_object_v2_338941605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4770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56515</xdr:rowOff>
    </xdr:to>
    <xdr:pic>
      <xdr:nvPicPr>
        <xdr:cNvPr id="31" name="ID_A1998BD0DA7E4A1EB151611E8A2FF5C7" descr="upload_post_object_v2_997616039"/>
        <xdr:cNvPicPr/>
      </xdr:nvPicPr>
      <xdr:blipFill>
        <a:blip r:embed="rId21"/>
        <a:stretch>
          <a:fillRect/>
        </a:stretch>
      </xdr:blipFill>
      <xdr:spPr>
        <a:xfrm>
          <a:off x="0" y="0"/>
          <a:ext cx="9144000" cy="50285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25</xdr:row>
      <xdr:rowOff>1270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25</xdr:row>
      <xdr:rowOff>62865</xdr:rowOff>
    </xdr:to>
    <xdr:pic>
      <xdr:nvPicPr>
        <xdr:cNvPr id="38" name="ID_7EBE3D5D61164F1D80825EAFC473D37B" descr="upload_post_object_v2_226311433"/>
        <xdr:cNvPicPr/>
      </xdr:nvPicPr>
      <xdr:blipFill>
        <a:blip r:embed="rId22"/>
        <a:stretch>
          <a:fillRect/>
        </a:stretch>
      </xdr:blipFill>
      <xdr:spPr>
        <a:xfrm>
          <a:off x="0" y="0"/>
          <a:ext cx="9144000" cy="4349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26</xdr:row>
      <xdr:rowOff>66675</xdr:rowOff>
    </xdr:to>
    <xdr:pic>
      <xdr:nvPicPr>
        <xdr:cNvPr id="39" name="ID_B59E0F1096FA4E4B92E8716D16B5D1F1" descr="upload_post_object_v2_805320606"/>
        <xdr:cNvPicPr/>
      </xdr:nvPicPr>
      <xdr:blipFill>
        <a:blip r:embed="rId23"/>
        <a:stretch>
          <a:fillRect/>
        </a:stretch>
      </xdr:blipFill>
      <xdr:spPr>
        <a:xfrm>
          <a:off x="0" y="0"/>
          <a:ext cx="9144000" cy="4524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127000</xdr:rowOff>
    </xdr:to>
    <xdr:pic>
      <xdr:nvPicPr>
        <xdr:cNvPr id="40" name="ID_B5042465CBDF4B5A8614C8FA21706953" descr="upload_post_object_v2_718625541"/>
        <xdr:cNvPicPr/>
      </xdr:nvPicPr>
      <xdr:blipFill>
        <a:blip r:embed="rId24"/>
        <a:stretch>
          <a:fillRect/>
        </a:stretch>
      </xdr:blipFill>
      <xdr:spPr>
        <a:xfrm>
          <a:off x="0" y="0"/>
          <a:ext cx="9144000" cy="5270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132080</xdr:rowOff>
    </xdr:to>
    <xdr:pic>
      <xdr:nvPicPr>
        <xdr:cNvPr id="41" name="ID_DC8C38BC76E5497D9FB1D5F31E7550B4" descr="upload_post_object_v2_330699167"/>
        <xdr:cNvPicPr/>
      </xdr:nvPicPr>
      <xdr:blipFill>
        <a:blip r:embed="rId25"/>
        <a:stretch>
          <a:fillRect/>
        </a:stretch>
      </xdr:blipFill>
      <xdr:spPr>
        <a:xfrm>
          <a:off x="0" y="0"/>
          <a:ext cx="9144000" cy="5275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172085</xdr:rowOff>
    </xdr:to>
    <xdr:pic>
      <xdr:nvPicPr>
        <xdr:cNvPr id="42" name="ID_CDC80FD7F0F7455DA47072E3F96C79F9" descr="upload_post_object_v2_192005849"/>
        <xdr:cNvPicPr/>
      </xdr:nvPicPr>
      <xdr:blipFill>
        <a:blip r:embed="rId26"/>
        <a:stretch>
          <a:fillRect/>
        </a:stretch>
      </xdr:blipFill>
      <xdr:spPr>
        <a:xfrm>
          <a:off x="0" y="0"/>
          <a:ext cx="9144000" cy="5315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97155</xdr:rowOff>
    </xdr:to>
    <xdr:pic>
      <xdr:nvPicPr>
        <xdr:cNvPr id="43" name="ID_1A9F6454CC9244A4B49048009BFAFE46" descr="upload_post_object_v2_339260676"/>
        <xdr:cNvPicPr/>
      </xdr:nvPicPr>
      <xdr:blipFill>
        <a:blip r:embed="rId27"/>
        <a:stretch>
          <a:fillRect/>
        </a:stretch>
      </xdr:blipFill>
      <xdr:spPr>
        <a:xfrm>
          <a:off x="0" y="0"/>
          <a:ext cx="9144000" cy="52406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147320</xdr:rowOff>
    </xdr:to>
    <xdr:pic>
      <xdr:nvPicPr>
        <xdr:cNvPr id="44" name="ID_1D2ADE45EA3E4D6DAD351C7C3DF7A626" descr="upload_post_object_v2_709202497"/>
        <xdr:cNvPicPr/>
      </xdr:nvPicPr>
      <xdr:blipFill>
        <a:blip r:embed="rId28"/>
        <a:stretch>
          <a:fillRect/>
        </a:stretch>
      </xdr:blipFill>
      <xdr:spPr>
        <a:xfrm>
          <a:off x="0" y="0"/>
          <a:ext cx="9144000" cy="5290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24</xdr:row>
      <xdr:rowOff>165735</xdr:rowOff>
    </xdr:to>
    <xdr:pic>
      <xdr:nvPicPr>
        <xdr:cNvPr id="45" name="ID_590955236A324CBBBD016BDED3D0C01C" descr="upload_post_object_v2_532171904"/>
        <xdr:cNvPicPr/>
      </xdr:nvPicPr>
      <xdr:blipFill>
        <a:blip r:embed="rId29"/>
        <a:stretch>
          <a:fillRect/>
        </a:stretch>
      </xdr:blipFill>
      <xdr:spPr>
        <a:xfrm>
          <a:off x="0" y="0"/>
          <a:ext cx="9144000" cy="4280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25</xdr:row>
      <xdr:rowOff>59055</xdr:rowOff>
    </xdr:to>
    <xdr:pic>
      <xdr:nvPicPr>
        <xdr:cNvPr id="32" name="ID_78E17EF2612C48DA97141674AAD2D6B3" descr="upload_post_object_v2_003003523"/>
        <xdr:cNvPicPr/>
      </xdr:nvPicPr>
      <xdr:blipFill>
        <a:blip r:embed="rId30"/>
        <a:stretch>
          <a:fillRect/>
        </a:stretch>
      </xdr:blipFill>
      <xdr:spPr>
        <a:xfrm>
          <a:off x="0" y="0"/>
          <a:ext cx="9144000" cy="43453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26</xdr:row>
      <xdr:rowOff>141605</xdr:rowOff>
    </xdr:to>
    <xdr:pic>
      <xdr:nvPicPr>
        <xdr:cNvPr id="33" name="ID_90115D06E0A846DA9770B3C75A994D27" descr="upload_post_object_v2_573363197"/>
        <xdr:cNvPicPr/>
      </xdr:nvPicPr>
      <xdr:blipFill>
        <a:blip r:embed="rId31"/>
        <a:stretch>
          <a:fillRect/>
        </a:stretch>
      </xdr:blipFill>
      <xdr:spPr>
        <a:xfrm>
          <a:off x="0" y="0"/>
          <a:ext cx="9144000" cy="45993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24</xdr:row>
      <xdr:rowOff>139700</xdr:rowOff>
    </xdr:to>
    <xdr:pic>
      <xdr:nvPicPr>
        <xdr:cNvPr id="34" name="ID_14EC1133A0DB4DE8A2A4C37DD4369CA8" descr="upload_post_object_v2_842131627"/>
        <xdr:cNvPicPr/>
      </xdr:nvPicPr>
      <xdr:blipFill>
        <a:blip r:embed="rId32"/>
        <a:stretch>
          <a:fillRect/>
        </a:stretch>
      </xdr:blipFill>
      <xdr:spPr>
        <a:xfrm>
          <a:off x="0" y="0"/>
          <a:ext cx="9144000" cy="425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26035</xdr:rowOff>
    </xdr:to>
    <xdr:pic>
      <xdr:nvPicPr>
        <xdr:cNvPr id="36" name="ID_663D2113846244158D0406B451BBE9E1" descr="upload_post_object_v2_753492264"/>
        <xdr:cNvPicPr/>
      </xdr:nvPicPr>
      <xdr:blipFill>
        <a:blip r:embed="rId33"/>
        <a:stretch>
          <a:fillRect/>
        </a:stretch>
      </xdr:blipFill>
      <xdr:spPr>
        <a:xfrm>
          <a:off x="0" y="0"/>
          <a:ext cx="9144000" cy="5855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9525</xdr:rowOff>
    </xdr:to>
    <xdr:pic>
      <xdr:nvPicPr>
        <xdr:cNvPr id="46" name="ID_0234CB336D9A46C59E1B0268F3EBE567" descr="upload_post_object_v2_036620097"/>
        <xdr:cNvPicPr/>
      </xdr:nvPicPr>
      <xdr:blipFill>
        <a:blip r:embed="rId34"/>
        <a:stretch>
          <a:fillRect/>
        </a:stretch>
      </xdr:blipFill>
      <xdr:spPr>
        <a:xfrm>
          <a:off x="0" y="0"/>
          <a:ext cx="9144000" cy="583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122555</xdr:rowOff>
    </xdr:to>
    <xdr:pic>
      <xdr:nvPicPr>
        <xdr:cNvPr id="47" name="ID_10E2DBBBFE824A3A8EF909BB9B37379E" descr="upload_post_object_v2_492439227"/>
        <xdr:cNvPicPr/>
      </xdr:nvPicPr>
      <xdr:blipFill>
        <a:blip r:embed="rId35"/>
        <a:stretch>
          <a:fillRect/>
        </a:stretch>
      </xdr:blipFill>
      <xdr:spPr>
        <a:xfrm>
          <a:off x="0" y="0"/>
          <a:ext cx="9144000" cy="5951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120650</xdr:rowOff>
    </xdr:to>
    <xdr:pic>
      <xdr:nvPicPr>
        <xdr:cNvPr id="48" name="ID_1382EFB5A3F44504BC7166863ADBF038" descr="upload_post_object_v2_196933892"/>
        <xdr:cNvPicPr/>
      </xdr:nvPicPr>
      <xdr:blipFill>
        <a:blip r:embed="rId36"/>
        <a:stretch>
          <a:fillRect/>
        </a:stretch>
      </xdr:blipFill>
      <xdr:spPr>
        <a:xfrm>
          <a:off x="0" y="0"/>
          <a:ext cx="9144000" cy="5949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21590</xdr:rowOff>
    </xdr:to>
    <xdr:pic>
      <xdr:nvPicPr>
        <xdr:cNvPr id="49" name="ID_494F0E44430A4436AD0EE201B5CADBC6" descr="upload_post_object_v2_555014120"/>
        <xdr:cNvPicPr/>
      </xdr:nvPicPr>
      <xdr:blipFill>
        <a:blip r:embed="rId37"/>
        <a:stretch>
          <a:fillRect/>
        </a:stretch>
      </xdr:blipFill>
      <xdr:spPr>
        <a:xfrm>
          <a:off x="0" y="0"/>
          <a:ext cx="9144000" cy="58508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590550</xdr:colOff>
      <xdr:row>13</xdr:row>
      <xdr:rowOff>66675</xdr:rowOff>
    </xdr:to>
    <xdr:pic>
      <xdr:nvPicPr>
        <xdr:cNvPr id="50" name="ID_9B71BD32DCCC4D3C919B3D262A447891" descr="upload_post_object_v2_532453836"/>
        <xdr:cNvPicPr/>
      </xdr:nvPicPr>
      <xdr:blipFill>
        <a:blip r:embed="rId38"/>
        <a:stretch>
          <a:fillRect/>
        </a:stretch>
      </xdr:blipFill>
      <xdr:spPr>
        <a:xfrm>
          <a:off x="0" y="0"/>
          <a:ext cx="6076950" cy="2295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36</xdr:row>
      <xdr:rowOff>15240</xdr:rowOff>
    </xdr:to>
    <xdr:pic>
      <xdr:nvPicPr>
        <xdr:cNvPr id="51" name="ID_98CF136681D84FEA81E67D09BD91DCF3" descr="upload_post_object_v2_519007527"/>
        <xdr:cNvPicPr/>
      </xdr:nvPicPr>
      <xdr:blipFill>
        <a:blip r:embed="rId39"/>
        <a:stretch>
          <a:fillRect/>
        </a:stretch>
      </xdr:blipFill>
      <xdr:spPr>
        <a:xfrm>
          <a:off x="0" y="0"/>
          <a:ext cx="9144000" cy="6187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45085</xdr:rowOff>
    </xdr:to>
    <xdr:pic>
      <xdr:nvPicPr>
        <xdr:cNvPr id="35" name="ID_07A06EFA973B4659B780600AB8A7E326" descr="upload_post_object_v2_429948445"/>
        <xdr:cNvPicPr/>
      </xdr:nvPicPr>
      <xdr:blipFill>
        <a:blip r:embed="rId40"/>
        <a:stretch>
          <a:fillRect/>
        </a:stretch>
      </xdr:blipFill>
      <xdr:spPr>
        <a:xfrm>
          <a:off x="0" y="0"/>
          <a:ext cx="9144000" cy="50171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43180</xdr:rowOff>
    </xdr:to>
    <xdr:pic>
      <xdr:nvPicPr>
        <xdr:cNvPr id="52" name="ID_14F040B03DB34EF89830FA334CA94929" descr="upload_post_object_v2_422528312"/>
        <xdr:cNvPicPr/>
      </xdr:nvPicPr>
      <xdr:blipFill>
        <a:blip r:embed="rId41"/>
        <a:stretch>
          <a:fillRect/>
        </a:stretch>
      </xdr:blipFill>
      <xdr:spPr>
        <a:xfrm>
          <a:off x="0" y="0"/>
          <a:ext cx="9144000" cy="5015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28</xdr:row>
      <xdr:rowOff>134620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31</xdr:row>
      <xdr:rowOff>44450</xdr:rowOff>
    </xdr:to>
    <xdr:pic>
      <xdr:nvPicPr>
        <xdr:cNvPr id="54" name="ID_5E62F39B0A9841318B68AF9EA2E182E3" descr="upload_post_object_v2_069836209"/>
        <xdr:cNvPicPr/>
      </xdr:nvPicPr>
      <xdr:blipFill>
        <a:blip r:embed="rId42"/>
        <a:stretch>
          <a:fillRect/>
        </a:stretch>
      </xdr:blipFill>
      <xdr:spPr>
        <a:xfrm>
          <a:off x="0" y="0"/>
          <a:ext cx="9144000" cy="5359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33</xdr:row>
      <xdr:rowOff>67945</xdr:rowOff>
    </xdr:to>
    <xdr:pic>
      <xdr:nvPicPr>
        <xdr:cNvPr id="55" name="ID_628B8AC823E649ABB700BD76D643D8E8" descr="upload_post_object_v2_812572637"/>
        <xdr:cNvPicPr/>
      </xdr:nvPicPr>
      <xdr:blipFill>
        <a:blip r:embed="rId43"/>
        <a:stretch>
          <a:fillRect/>
        </a:stretch>
      </xdr:blipFill>
      <xdr:spPr>
        <a:xfrm>
          <a:off x="0" y="0"/>
          <a:ext cx="9144000" cy="5725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33</xdr:row>
      <xdr:rowOff>125730</xdr:rowOff>
    </xdr:to>
    <xdr:pic>
      <xdr:nvPicPr>
        <xdr:cNvPr id="56" name="ID_2DC2DFACB66A42C28D953C0A486A52EF" descr="upload_post_object_v2_721845947"/>
        <xdr:cNvPicPr/>
      </xdr:nvPicPr>
      <xdr:blipFill>
        <a:blip r:embed="rId44"/>
        <a:stretch>
          <a:fillRect/>
        </a:stretch>
      </xdr:blipFill>
      <xdr:spPr>
        <a:xfrm>
          <a:off x="0" y="0"/>
          <a:ext cx="9144000" cy="578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33</xdr:row>
      <xdr:rowOff>103505</xdr:rowOff>
    </xdr:to>
    <xdr:pic>
      <xdr:nvPicPr>
        <xdr:cNvPr id="57" name="ID_874BC795D316414B825D0B79113C0D4B" descr="upload_post_object_v2_719822217"/>
        <xdr:cNvPicPr/>
      </xdr:nvPicPr>
      <xdr:blipFill>
        <a:blip r:embed="rId45"/>
        <a:stretch>
          <a:fillRect/>
        </a:stretch>
      </xdr:blipFill>
      <xdr:spPr>
        <a:xfrm>
          <a:off x="0" y="0"/>
          <a:ext cx="9144000" cy="5761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31</xdr:row>
      <xdr:rowOff>70485</xdr:rowOff>
    </xdr:to>
    <xdr:pic>
      <xdr:nvPicPr>
        <xdr:cNvPr id="58" name="ID_1E3450AF805941C1A19EC8887D76D1FE" descr="upload_post_object_v2_752079260"/>
        <xdr:cNvPicPr/>
      </xdr:nvPicPr>
      <xdr:blipFill>
        <a:blip r:embed="rId46"/>
        <a:stretch>
          <a:fillRect/>
        </a:stretch>
      </xdr:blipFill>
      <xdr:spPr>
        <a:xfrm>
          <a:off x="0" y="0"/>
          <a:ext cx="9144000" cy="5385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28</xdr:row>
      <xdr:rowOff>63500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146050</xdr:rowOff>
    </xdr:to>
    <xdr:pic>
      <xdr:nvPicPr>
        <xdr:cNvPr id="60" name="ID_5B74B3F1729A4F29BF63093141D2E33F" descr="upload_post_object_v2_090257197"/>
        <xdr:cNvPicPr/>
      </xdr:nvPicPr>
      <xdr:blipFill>
        <a:blip r:embed="rId47"/>
        <a:stretch>
          <a:fillRect/>
        </a:stretch>
      </xdr:blipFill>
      <xdr:spPr>
        <a:xfrm>
          <a:off x="0" y="0"/>
          <a:ext cx="9144000" cy="563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95885</xdr:rowOff>
    </xdr:to>
    <xdr:pic>
      <xdr:nvPicPr>
        <xdr:cNvPr id="61" name="ID_328E8F439BF34F698FE1441CB7D69A21" descr="upload_post_object_v2_598499648"/>
        <xdr:cNvPicPr/>
      </xdr:nvPicPr>
      <xdr:blipFill>
        <a:blip r:embed="rId48"/>
        <a:stretch>
          <a:fillRect/>
        </a:stretch>
      </xdr:blipFill>
      <xdr:spPr>
        <a:xfrm>
          <a:off x="0" y="0"/>
          <a:ext cx="9144000" cy="5925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63500</xdr:rowOff>
    </xdr:to>
    <xdr:pic>
      <xdr:nvPicPr>
        <xdr:cNvPr id="62" name="ID_037BA3B10AEE48C8883A6675188C3B43" descr="upload_post_object_v2_312112435"/>
        <xdr:cNvPicPr/>
      </xdr:nvPicPr>
      <xdr:blipFill>
        <a:blip r:embed="rId49"/>
        <a:stretch>
          <a:fillRect/>
        </a:stretch>
      </xdr:blipFill>
      <xdr:spPr>
        <a:xfrm>
          <a:off x="0" y="0"/>
          <a:ext cx="9144000" cy="5892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161925</xdr:rowOff>
    </xdr:to>
    <xdr:pic>
      <xdr:nvPicPr>
        <xdr:cNvPr id="63" name="ID_12C82FA494124C528B001B06D368A8D3" descr="upload_post_object_v2_646915081"/>
        <xdr:cNvPicPr/>
      </xdr:nvPicPr>
      <xdr:blipFill>
        <a:blip r:embed="rId50"/>
        <a:stretch>
          <a:fillRect/>
        </a:stretch>
      </xdr:blipFill>
      <xdr:spPr>
        <a:xfrm>
          <a:off x="0" y="0"/>
          <a:ext cx="9144000" cy="5648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123190</xdr:rowOff>
    </xdr:to>
    <xdr:pic>
      <xdr:nvPicPr>
        <xdr:cNvPr id="64" name="ID_364AF749163B462EA13729392D84549B" descr="upload_post_object_v2_798883605"/>
        <xdr:cNvPicPr/>
      </xdr:nvPicPr>
      <xdr:blipFill>
        <a:blip r:embed="rId51"/>
        <a:stretch>
          <a:fillRect/>
        </a:stretch>
      </xdr:blipFill>
      <xdr:spPr>
        <a:xfrm>
          <a:off x="0" y="0"/>
          <a:ext cx="9144000" cy="5952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34</xdr:row>
      <xdr:rowOff>2540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31</xdr:row>
      <xdr:rowOff>165735</xdr:rowOff>
    </xdr:to>
    <xdr:pic>
      <xdr:nvPicPr>
        <xdr:cNvPr id="66" name="ID_B5D4E8CD34504E0BACBE344B7809D9C3" descr="upload_post_object_v2_714645104"/>
        <xdr:cNvPicPr/>
      </xdr:nvPicPr>
      <xdr:blipFill>
        <a:blip r:embed="rId52"/>
        <a:stretch>
          <a:fillRect/>
        </a:stretch>
      </xdr:blipFill>
      <xdr:spPr>
        <a:xfrm>
          <a:off x="0" y="0"/>
          <a:ext cx="9144000" cy="5480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mp.weixin.qq.com/s/OfmZTgkq3VTrlbBgxkA9eg" TargetMode="External"/><Relationship Id="rId3" Type="http://schemas.openxmlformats.org/officeDocument/2006/relationships/hyperlink" Target="https://mp.weixin.qq.com/s/iLvbOtLVRDF0t-oYNhLZIg" TargetMode="External"/><Relationship Id="rId2" Type="http://schemas.openxmlformats.org/officeDocument/2006/relationships/hyperlink" Target="https://mp.weixin.qq.com/s/Hz-mm3Izi8M2uMZHL3wx5w" TargetMode="External"/><Relationship Id="rId1" Type="http://schemas.openxmlformats.org/officeDocument/2006/relationships/hyperlink" Target="https://mp.weixin.qq.com/s/4dwvPAATaV0JGueZLu0Ml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s-bench-benchmark.readthedocs.io/zh-cn/latest/get_started/datasets.html" TargetMode="External"/><Relationship Id="rId2" Type="http://schemas.openxmlformats.org/officeDocument/2006/relationships/hyperlink" Target="https://cmc-szv.clouddragon.huawei.com/cmcversion/index/componentVersionView?deltaId=15104712287519360&amp;isSelect=Software" TargetMode="External"/><Relationship Id="rId1" Type="http://schemas.openxmlformats.org/officeDocument/2006/relationships/hyperlink" Target="https://github.com/LookAround0301/vllm-ascend/commits/moe_offload_v0260rc_k3_0812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1" sqref="A1"/>
    </sheetView>
  </sheetViews>
  <sheetFormatPr defaultColWidth="9" defaultRowHeight="13.5" outlineLevelCol="3"/>
  <cols>
    <col min="1" max="1" width="50.375" style="9" customWidth="1"/>
    <col min="2" max="2" width="42.5" customWidth="1"/>
    <col min="3" max="3" width="33.875" customWidth="1"/>
    <col min="4" max="4" width="64.875" customWidth="1"/>
  </cols>
  <sheetData>
    <row r="3" spans="1:1">
      <c r="A3" s="51" t="s">
        <v>0</v>
      </c>
    </row>
    <row r="4" ht="18.75" spans="1:3">
      <c r="A4" s="52" t="s">
        <v>1</v>
      </c>
      <c r="B4" s="53" t="s">
        <v>2</v>
      </c>
      <c r="C4" s="53" t="s">
        <v>3</v>
      </c>
    </row>
    <row r="5" ht="121.5" spans="1:3">
      <c r="A5" s="8" t="s">
        <v>4</v>
      </c>
      <c r="B5" s="8" t="s">
        <v>5</v>
      </c>
      <c r="C5" s="16" t="s">
        <v>6</v>
      </c>
    </row>
    <row r="6" ht="409.5" spans="1:4">
      <c r="A6" s="8" t="s">
        <v>7</v>
      </c>
      <c r="B6" s="8" t="s">
        <v>8</v>
      </c>
      <c r="C6" s="54" t="s">
        <v>9</v>
      </c>
      <c r="D6" s="8" t="s">
        <v>10</v>
      </c>
    </row>
    <row r="7" ht="67.5" spans="1:3">
      <c r="A7" s="8" t="s">
        <v>11</v>
      </c>
      <c r="B7" s="8" t="s">
        <v>12</v>
      </c>
      <c r="C7" s="16" t="s">
        <v>13</v>
      </c>
    </row>
    <row r="8" ht="94.5" spans="1:3">
      <c r="A8" s="8" t="s">
        <v>14</v>
      </c>
      <c r="B8" t="str">
        <f>_xlfn.DISPIMG("ID_B753F0296E574EF8BE2F972F6C9AE678",1)</f>
        <v>=DISPIMG("ID_B753F0296E574EF8BE2F972F6C9AE678",1)</v>
      </c>
      <c r="C8" s="8" t="s">
        <v>15</v>
      </c>
    </row>
    <row r="9" ht="106.65" spans="1:3">
      <c r="A9" s="8" t="s">
        <v>16</v>
      </c>
      <c r="B9" t="str">
        <f>_xlfn.DISPIMG("ID_07260211F94C470FA36704317DFC3F60",1)</f>
        <v>=DISPIMG("ID_07260211F94C470FA36704317DFC3F60",1)</v>
      </c>
      <c r="C9" s="16" t="s">
        <v>17</v>
      </c>
    </row>
  </sheetData>
  <sheetProtection formatCells="0" insertHyperlinks="0" autoFilter="0"/>
  <hyperlinks>
    <hyperlink ref="C5" r:id="rId1" display="https://mp.weixin.qq.com/s/4dwvPAATaV0JGueZLu0MlA"/>
    <hyperlink ref="C6" r:id="rId2" display="https://mp.weixin.qq.com/s/Hz-mm3Izi8M2uMZHL3wx5w&#10;"/>
    <hyperlink ref="C7" r:id="rId3" display="https://mp.weixin.qq.com/s/iLvbOtLVRDF0t-oYNhLZIg"/>
    <hyperlink ref="C9" r:id="rId4" display="https://mp.weixin.qq.com/s/OfmZTgkq3VTrlbBgxkA9e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7"/>
  <sheetViews>
    <sheetView tabSelected="1" topLeftCell="Q1" workbookViewId="0">
      <pane ySplit="1" topLeftCell="A42" activePane="bottomLeft" state="frozen"/>
      <selection/>
      <selection pane="bottomLeft" activeCell="Q42" sqref="Q42"/>
    </sheetView>
  </sheetViews>
  <sheetFormatPr defaultColWidth="10.375" defaultRowHeight="13.5"/>
  <cols>
    <col min="1" max="4" width="10.375" style="12" customWidth="1"/>
    <col min="5" max="5" width="31.5" style="12" customWidth="1"/>
    <col min="6" max="6" width="10.375" style="12" customWidth="1"/>
    <col min="7" max="7" width="20.15" style="12" customWidth="1"/>
    <col min="8" max="8" width="12" style="12" customWidth="1"/>
    <col min="9" max="9" width="12.75" style="12" customWidth="1"/>
    <col min="10" max="18" width="10.375" style="12" customWidth="1"/>
    <col min="19" max="19" width="14.5" style="12" customWidth="1"/>
    <col min="20" max="16384" width="10.375" customWidth="1"/>
  </cols>
  <sheetData>
    <row r="1" s="9" customFormat="1" ht="75" spans="1:19">
      <c r="A1" s="46" t="s">
        <v>18</v>
      </c>
      <c r="B1" s="46" t="s">
        <v>19</v>
      </c>
      <c r="C1" s="46" t="s">
        <v>20</v>
      </c>
      <c r="D1" s="46" t="s">
        <v>21</v>
      </c>
      <c r="E1" s="46" t="s">
        <v>22</v>
      </c>
      <c r="F1" s="46" t="s">
        <v>23</v>
      </c>
      <c r="G1" s="46" t="s">
        <v>24</v>
      </c>
      <c r="H1" s="46" t="s">
        <v>25</v>
      </c>
      <c r="I1" s="46" t="s">
        <v>26</v>
      </c>
      <c r="J1" s="46" t="s">
        <v>27</v>
      </c>
      <c r="K1" s="46" t="s">
        <v>28</v>
      </c>
      <c r="L1" s="46" t="s">
        <v>29</v>
      </c>
      <c r="M1" s="46" t="s">
        <v>30</v>
      </c>
      <c r="N1" s="46" t="s">
        <v>31</v>
      </c>
      <c r="O1" s="46" t="s">
        <v>32</v>
      </c>
      <c r="P1" s="46" t="s">
        <v>33</v>
      </c>
      <c r="Q1" s="46" t="s">
        <v>34</v>
      </c>
      <c r="R1" s="46" t="s">
        <v>35</v>
      </c>
      <c r="S1" s="46" t="s">
        <v>36</v>
      </c>
    </row>
    <row r="2" ht="40.75" spans="1:26">
      <c r="A2" s="47" t="s">
        <v>37</v>
      </c>
      <c r="B2" s="48"/>
      <c r="C2" s="49" t="s">
        <v>38</v>
      </c>
      <c r="D2" s="49" t="s">
        <v>39</v>
      </c>
      <c r="E2" s="48"/>
      <c r="F2" s="49" t="s">
        <v>40</v>
      </c>
      <c r="G2" s="49" t="s">
        <v>41</v>
      </c>
      <c r="H2" s="48">
        <v>90</v>
      </c>
      <c r="I2" s="48">
        <v>20</v>
      </c>
      <c r="J2" s="48">
        <v>1</v>
      </c>
      <c r="K2" s="48">
        <v>3236</v>
      </c>
      <c r="L2" s="48">
        <v>3292</v>
      </c>
      <c r="M2" s="48">
        <v>35.4</v>
      </c>
      <c r="N2" s="48">
        <v>38.7</v>
      </c>
      <c r="O2" s="48">
        <v>39</v>
      </c>
      <c r="P2" s="48">
        <v>26</v>
      </c>
      <c r="Q2" s="48" t="str">
        <f>_xlfn.DISPIMG("ID_0E45BC8A8CA14B708823017A9B23810C",1)</f>
        <v>=DISPIMG("ID_0E45BC8A8CA14B708823017A9B23810C",1)</v>
      </c>
      <c r="R2" s="48">
        <v>87</v>
      </c>
      <c r="S2" s="48" t="str">
        <f>_xlfn.DISPIMG("ID_8FB612705AB349A68BD084B01C26AD83",1)</f>
        <v>=DISPIMG("ID_8FB612705AB349A68BD084B01C26AD83",1)</v>
      </c>
      <c r="Z2" t="str">
        <f>_xlfn.DISPIMG("ID_E518F925E4354A878C42DBC97510D311",1)</f>
        <v>=DISPIMG("ID_E518F925E4354A878C42DBC97510D311",1)</v>
      </c>
    </row>
    <row r="3" ht="54" spans="1:17">
      <c r="A3" s="20" t="s">
        <v>42</v>
      </c>
      <c r="B3" s="11" t="s">
        <v>43</v>
      </c>
      <c r="C3" s="12" t="s">
        <v>38</v>
      </c>
      <c r="D3" s="12" t="s">
        <v>39</v>
      </c>
      <c r="E3" s="20" t="s">
        <v>44</v>
      </c>
      <c r="F3" s="1" t="s">
        <v>40</v>
      </c>
      <c r="G3" s="8" t="s">
        <v>45</v>
      </c>
      <c r="I3" s="12">
        <v>20</v>
      </c>
      <c r="J3" s="12">
        <v>1</v>
      </c>
      <c r="K3" s="11">
        <v>1175.1</v>
      </c>
      <c r="L3" s="12">
        <v>1177.7</v>
      </c>
      <c r="M3" s="12">
        <v>1268.9</v>
      </c>
      <c r="N3" s="12">
        <v>1268.9</v>
      </c>
      <c r="O3" s="12">
        <v>162</v>
      </c>
      <c r="P3" s="12">
        <v>0.78</v>
      </c>
      <c r="Q3" s="12" t="str">
        <f>_xlfn.DISPIMG("ID_14BEAF93E72941578E76DC9DE532FBBB",1)</f>
        <v>=DISPIMG("ID_14BEAF93E72941578E76DC9DE532FBBB",1)</v>
      </c>
    </row>
    <row r="4" ht="40.5" spans="1:17">
      <c r="A4" s="20" t="s">
        <v>37</v>
      </c>
      <c r="B4" s="11" t="s">
        <v>43</v>
      </c>
      <c r="C4" s="12" t="s">
        <v>38</v>
      </c>
      <c r="D4" s="12" t="s">
        <v>39</v>
      </c>
      <c r="E4" s="20" t="s">
        <v>44</v>
      </c>
      <c r="F4" s="1" t="s">
        <v>40</v>
      </c>
      <c r="G4" s="8" t="s">
        <v>46</v>
      </c>
      <c r="I4" s="12">
        <v>20</v>
      </c>
      <c r="J4" s="12">
        <v>1</v>
      </c>
      <c r="K4" s="11">
        <v>1177.6</v>
      </c>
      <c r="L4" s="12">
        <v>1179.3</v>
      </c>
      <c r="M4" s="12">
        <v>1268.9</v>
      </c>
      <c r="N4" s="12">
        <v>1269.1</v>
      </c>
      <c r="O4" s="12">
        <v>162</v>
      </c>
      <c r="P4" s="12">
        <v>0.79</v>
      </c>
      <c r="Q4" s="12" t="str">
        <f>_xlfn.DISPIMG("ID_6E062A2761784DC889F4527E602DAC55",1)</f>
        <v>=DISPIMG("ID_6E062A2761784DC889F4527E602DAC55",1)</v>
      </c>
    </row>
    <row r="5" ht="40.5" spans="1:17">
      <c r="A5" s="20" t="s">
        <v>37</v>
      </c>
      <c r="B5" s="11" t="s">
        <v>43</v>
      </c>
      <c r="C5" s="12" t="s">
        <v>38</v>
      </c>
      <c r="D5" s="12" t="s">
        <v>39</v>
      </c>
      <c r="E5" s="20" t="s">
        <v>44</v>
      </c>
      <c r="F5" s="1" t="s">
        <v>40</v>
      </c>
      <c r="G5" s="8" t="s">
        <v>47</v>
      </c>
      <c r="I5" s="12">
        <v>20</v>
      </c>
      <c r="J5" s="12">
        <v>1</v>
      </c>
      <c r="K5" s="12">
        <v>1178.6</v>
      </c>
      <c r="L5" s="12">
        <v>1181.6</v>
      </c>
      <c r="M5" s="12">
        <v>1269</v>
      </c>
      <c r="N5" s="12">
        <v>1269</v>
      </c>
      <c r="O5" s="12">
        <v>162</v>
      </c>
      <c r="P5" s="12">
        <v>0.79</v>
      </c>
      <c r="Q5" s="12" t="str">
        <f>_xlfn.DISPIMG("ID_4143EF5CE1044936B4A80C22241F0467",1)</f>
        <v>=DISPIMG("ID_4143EF5CE1044936B4A80C22241F0467",1)</v>
      </c>
    </row>
    <row r="6" ht="40.5" spans="1:17">
      <c r="A6" s="20" t="s">
        <v>37</v>
      </c>
      <c r="B6" s="11" t="s">
        <v>43</v>
      </c>
      <c r="C6" s="12" t="s">
        <v>38</v>
      </c>
      <c r="D6" s="12" t="s">
        <v>39</v>
      </c>
      <c r="E6" s="20" t="s">
        <v>44</v>
      </c>
      <c r="F6" s="1" t="s">
        <v>40</v>
      </c>
      <c r="G6" s="8" t="s">
        <v>48</v>
      </c>
      <c r="I6" s="12">
        <v>20</v>
      </c>
      <c r="J6" s="12">
        <v>1</v>
      </c>
      <c r="K6" s="12">
        <v>1180.7</v>
      </c>
      <c r="L6" s="12">
        <v>1184.5</v>
      </c>
      <c r="M6" s="12">
        <v>1269</v>
      </c>
      <c r="N6" s="12">
        <v>1269</v>
      </c>
      <c r="O6" s="12">
        <v>162</v>
      </c>
      <c r="P6" s="12">
        <v>0.79</v>
      </c>
      <c r="Q6" s="12" t="str">
        <f>_xlfn.DISPIMG("ID_391C97B873C54BBE9944B22CD5521BD0",1)</f>
        <v>=DISPIMG("ID_391C97B873C54BBE9944B22CD5521BD0",1)</v>
      </c>
    </row>
    <row r="7" ht="40.5" spans="1:17">
      <c r="A7" s="20" t="s">
        <v>37</v>
      </c>
      <c r="B7" s="11" t="s">
        <v>43</v>
      </c>
      <c r="C7" s="12" t="s">
        <v>38</v>
      </c>
      <c r="D7" s="12" t="s">
        <v>39</v>
      </c>
      <c r="E7" s="20" t="s">
        <v>44</v>
      </c>
      <c r="F7" s="1" t="s">
        <v>40</v>
      </c>
      <c r="G7" s="8" t="s">
        <v>49</v>
      </c>
      <c r="I7" s="12">
        <v>20</v>
      </c>
      <c r="J7" s="12">
        <v>1</v>
      </c>
      <c r="K7" s="12">
        <v>9749.7</v>
      </c>
      <c r="L7" s="12">
        <v>19006.3</v>
      </c>
      <c r="M7" s="12">
        <v>1269.1</v>
      </c>
      <c r="N7" s="12">
        <v>1269.8</v>
      </c>
      <c r="O7" s="12">
        <v>89</v>
      </c>
      <c r="P7" s="11" t="s">
        <v>50</v>
      </c>
      <c r="Q7" s="12" t="str">
        <f>_xlfn.DISPIMG("ID_A1998BD0DA7E4A1EB151611E8A2FF5C7",1)</f>
        <v>=DISPIMG("ID_A1998BD0DA7E4A1EB151611E8A2FF5C7",1)</v>
      </c>
    </row>
    <row r="8" ht="40.5" spans="1:17">
      <c r="A8" s="20" t="s">
        <v>37</v>
      </c>
      <c r="B8" s="11" t="s">
        <v>51</v>
      </c>
      <c r="C8" s="12" t="s">
        <v>38</v>
      </c>
      <c r="D8" s="12" t="s">
        <v>39</v>
      </c>
      <c r="E8" s="20" t="s">
        <v>52</v>
      </c>
      <c r="F8" s="1" t="s">
        <v>40</v>
      </c>
      <c r="G8" s="8" t="s">
        <v>45</v>
      </c>
      <c r="H8" s="11"/>
      <c r="I8" s="12">
        <v>20</v>
      </c>
      <c r="J8" s="12">
        <v>1</v>
      </c>
      <c r="K8" s="12">
        <v>3028.5</v>
      </c>
      <c r="L8" s="12">
        <v>3076.5</v>
      </c>
      <c r="M8" s="12">
        <v>62.9</v>
      </c>
      <c r="N8" s="12">
        <v>64.4</v>
      </c>
      <c r="O8" s="12">
        <v>35.3654</v>
      </c>
      <c r="P8" s="12">
        <v>14.5155</v>
      </c>
      <c r="Q8" s="12" t="str">
        <f>_xlfn.DISPIMG("ID_5A4102DBA8C7431CAED084A47635AB31",1)</f>
        <v>=DISPIMG("ID_5A4102DBA8C7431CAED084A47635AB31",1)</v>
      </c>
    </row>
    <row r="9" ht="40.5" spans="1:17">
      <c r="A9" s="20" t="s">
        <v>37</v>
      </c>
      <c r="B9" s="11" t="s">
        <v>51</v>
      </c>
      <c r="C9" s="12" t="s">
        <v>38</v>
      </c>
      <c r="D9" s="12" t="s">
        <v>39</v>
      </c>
      <c r="E9" s="20" t="s">
        <v>52</v>
      </c>
      <c r="F9" s="1" t="s">
        <v>40</v>
      </c>
      <c r="G9" s="8" t="s">
        <v>53</v>
      </c>
      <c r="H9" s="11"/>
      <c r="I9" s="12">
        <v>20</v>
      </c>
      <c r="J9" s="12">
        <v>1</v>
      </c>
      <c r="K9" s="12">
        <v>3003.1</v>
      </c>
      <c r="L9" s="12">
        <v>3038.2</v>
      </c>
      <c r="M9" s="12">
        <v>62.9</v>
      </c>
      <c r="N9" s="12">
        <v>63.9</v>
      </c>
      <c r="O9" s="12">
        <v>67.3558</v>
      </c>
      <c r="P9" s="12">
        <v>15.2028</v>
      </c>
      <c r="Q9" s="12" t="str">
        <f>_xlfn.DISPIMG("ID_6756A43FEF9A4174BCDEE6D75A4EB290",1)</f>
        <v>=DISPIMG("ID_6756A43FEF9A4174BCDEE6D75A4EB290",1)</v>
      </c>
    </row>
    <row r="10" ht="40.5" spans="1:17">
      <c r="A10" s="20" t="s">
        <v>37</v>
      </c>
      <c r="B10" s="11" t="s">
        <v>51</v>
      </c>
      <c r="C10" s="12" t="s">
        <v>38</v>
      </c>
      <c r="D10" s="12" t="s">
        <v>39</v>
      </c>
      <c r="E10" s="20" t="s">
        <v>52</v>
      </c>
      <c r="F10" s="1" t="s">
        <v>40</v>
      </c>
      <c r="G10" s="8" t="s">
        <v>54</v>
      </c>
      <c r="H10" s="11"/>
      <c r="I10" s="12">
        <v>20</v>
      </c>
      <c r="J10" s="12">
        <v>1</v>
      </c>
      <c r="K10" s="12">
        <v>3048.3</v>
      </c>
      <c r="L10" s="12">
        <v>3088.6</v>
      </c>
      <c r="M10" s="12">
        <v>61.9</v>
      </c>
      <c r="N10" s="12">
        <v>63.2</v>
      </c>
      <c r="O10" s="12">
        <v>36.2753</v>
      </c>
      <c r="P10" s="12">
        <v>14.8254</v>
      </c>
      <c r="Q10" s="12" t="str">
        <f>_xlfn.DISPIMG("ID_EC038271E4B74B76B9C1B7FCDB1DC883",1)</f>
        <v>=DISPIMG("ID_EC038271E4B74B76B9C1B7FCDB1DC883",1)</v>
      </c>
    </row>
    <row r="11" ht="40.5" spans="1:17">
      <c r="A11" s="20" t="s">
        <v>37</v>
      </c>
      <c r="B11" s="11" t="s">
        <v>51</v>
      </c>
      <c r="C11" s="12" t="s">
        <v>38</v>
      </c>
      <c r="D11" s="12" t="s">
        <v>39</v>
      </c>
      <c r="E11" s="20" t="s">
        <v>52</v>
      </c>
      <c r="F11" s="1" t="s">
        <v>40</v>
      </c>
      <c r="G11" s="8" t="s">
        <v>55</v>
      </c>
      <c r="H11" s="11"/>
      <c r="I11" s="12">
        <v>20</v>
      </c>
      <c r="J11" s="12">
        <v>1</v>
      </c>
      <c r="K11" s="12">
        <v>3512.5</v>
      </c>
      <c r="L11" s="12">
        <v>3573.4</v>
      </c>
      <c r="M11" s="12">
        <v>69.8</v>
      </c>
      <c r="N11" s="12">
        <v>71.7</v>
      </c>
      <c r="O11" s="12">
        <v>66.87</v>
      </c>
      <c r="P11" s="12">
        <v>13.5553</v>
      </c>
      <c r="Q11" s="12" t="str">
        <f>_xlfn.DISPIMG("ID_01B1748B6F2E4656AB7DE315FAF82E3A",1)</f>
        <v>=DISPIMG("ID_01B1748B6F2E4656AB7DE315FAF82E3A",1)</v>
      </c>
    </row>
    <row r="12" ht="40.5" spans="1:17">
      <c r="A12" s="20" t="s">
        <v>37</v>
      </c>
      <c r="B12" s="11" t="s">
        <v>51</v>
      </c>
      <c r="C12" s="12" t="s">
        <v>38</v>
      </c>
      <c r="D12" s="12" t="s">
        <v>39</v>
      </c>
      <c r="E12" s="20" t="s">
        <v>52</v>
      </c>
      <c r="F12" s="1" t="s">
        <v>40</v>
      </c>
      <c r="G12" s="8" t="s">
        <v>56</v>
      </c>
      <c r="H12" s="11"/>
      <c r="I12" s="12">
        <v>20</v>
      </c>
      <c r="J12" s="12">
        <v>1</v>
      </c>
      <c r="K12" s="12">
        <v>10558.4</v>
      </c>
      <c r="L12" s="39">
        <v>21625.5</v>
      </c>
      <c r="M12" s="12">
        <v>69.1</v>
      </c>
      <c r="N12" s="12">
        <v>72.1</v>
      </c>
      <c r="O12" s="12">
        <v>59.5818</v>
      </c>
      <c r="P12" s="12">
        <v>11.864</v>
      </c>
      <c r="Q12" s="12" t="str">
        <f>_xlfn.DISPIMG("ID_B59E0F1096FA4E4B92E8716D16B5D1F1",1)</f>
        <v>=DISPIMG("ID_B59E0F1096FA4E4B92E8716D16B5D1F1",1)</v>
      </c>
    </row>
    <row r="13" spans="1:14">
      <c r="A13" s="20"/>
      <c r="B13" s="11"/>
      <c r="E13" s="11"/>
      <c r="F13" s="1"/>
      <c r="G13" s="8"/>
      <c r="N13" s="11"/>
    </row>
    <row r="14" ht="40.5" spans="1:17">
      <c r="A14" s="20" t="s">
        <v>37</v>
      </c>
      <c r="B14" s="11" t="s">
        <v>51</v>
      </c>
      <c r="C14" s="12" t="s">
        <v>38</v>
      </c>
      <c r="D14" s="12" t="s">
        <v>39</v>
      </c>
      <c r="E14" s="20" t="s">
        <v>57</v>
      </c>
      <c r="F14" s="1" t="s">
        <v>40</v>
      </c>
      <c r="G14" s="8" t="s">
        <v>45</v>
      </c>
      <c r="I14" s="12">
        <v>20</v>
      </c>
      <c r="J14" s="12">
        <v>1</v>
      </c>
      <c r="K14" s="12">
        <v>3038.4</v>
      </c>
      <c r="L14" s="12">
        <v>3094.8</v>
      </c>
      <c r="M14" s="12">
        <v>66.5</v>
      </c>
      <c r="N14" s="11">
        <v>71.9</v>
      </c>
      <c r="O14" s="12">
        <v>37.8402</v>
      </c>
      <c r="P14" s="12">
        <v>13.5662</v>
      </c>
      <c r="Q14" s="12" t="str">
        <f>_xlfn.DISPIMG("ID_7EBE3D5D61164F1D80825EAFC473D37B",1)</f>
        <v>=DISPIMG("ID_7EBE3D5D61164F1D80825EAFC473D37B",1)</v>
      </c>
    </row>
    <row r="15" ht="40.5" spans="1:17">
      <c r="A15" s="20" t="s">
        <v>37</v>
      </c>
      <c r="B15" s="11" t="s">
        <v>51</v>
      </c>
      <c r="C15" s="12" t="s">
        <v>38</v>
      </c>
      <c r="D15" s="12" t="s">
        <v>39</v>
      </c>
      <c r="E15" s="20" t="s">
        <v>57</v>
      </c>
      <c r="F15" s="1" t="s">
        <v>40</v>
      </c>
      <c r="G15" s="8" t="s">
        <v>53</v>
      </c>
      <c r="I15" s="12">
        <v>20</v>
      </c>
      <c r="J15" s="12">
        <v>1</v>
      </c>
      <c r="K15" s="12">
        <v>2948.4</v>
      </c>
      <c r="L15" s="12">
        <v>2984.5</v>
      </c>
      <c r="M15" s="12">
        <v>62.9</v>
      </c>
      <c r="N15" s="11">
        <v>64.2</v>
      </c>
      <c r="O15" s="12">
        <v>67.3419</v>
      </c>
      <c r="P15" s="12">
        <v>15.2059</v>
      </c>
      <c r="Q15" s="12" t="str">
        <f>_xlfn.DISPIMG("ID_590955236A324CBBBD016BDED3D0C01C",1)</f>
        <v>=DISPIMG("ID_590955236A324CBBBD016BDED3D0C01C",1)</v>
      </c>
    </row>
    <row r="16" ht="40.5" spans="1:17">
      <c r="A16" s="20" t="s">
        <v>37</v>
      </c>
      <c r="B16" s="11" t="s">
        <v>51</v>
      </c>
      <c r="C16" s="12" t="s">
        <v>38</v>
      </c>
      <c r="D16" s="12" t="s">
        <v>39</v>
      </c>
      <c r="E16" s="20" t="s">
        <v>57</v>
      </c>
      <c r="F16" s="1" t="s">
        <v>40</v>
      </c>
      <c r="G16" s="8" t="s">
        <v>54</v>
      </c>
      <c r="I16" s="12">
        <v>20</v>
      </c>
      <c r="J16" s="12">
        <v>1</v>
      </c>
      <c r="K16" s="12">
        <v>2988.4</v>
      </c>
      <c r="L16" s="12">
        <v>3025.2</v>
      </c>
      <c r="M16" s="12">
        <v>62.1</v>
      </c>
      <c r="N16" s="11">
        <v>63.4</v>
      </c>
      <c r="O16" s="12">
        <v>36.3804</v>
      </c>
      <c r="P16" s="12">
        <v>14.7826</v>
      </c>
      <c r="Q16" s="12" t="str">
        <f>_xlfn.DISPIMG("ID_78E17EF2612C48DA97141674AAD2D6B3",1)</f>
        <v>=DISPIMG("ID_78E17EF2612C48DA97141674AAD2D6B3",1)</v>
      </c>
    </row>
    <row r="17" ht="40.5" spans="1:17">
      <c r="A17" s="20" t="s">
        <v>37</v>
      </c>
      <c r="B17" s="11" t="s">
        <v>51</v>
      </c>
      <c r="C17" s="12" t="s">
        <v>38</v>
      </c>
      <c r="D17" s="12" t="s">
        <v>39</v>
      </c>
      <c r="E17" s="20" t="s">
        <v>57</v>
      </c>
      <c r="F17" s="1" t="s">
        <v>40</v>
      </c>
      <c r="G17" s="8" t="s">
        <v>55</v>
      </c>
      <c r="I17" s="12">
        <v>20</v>
      </c>
      <c r="J17" s="12">
        <v>1</v>
      </c>
      <c r="K17" s="12">
        <v>2959.7</v>
      </c>
      <c r="L17" s="12">
        <v>3019.2</v>
      </c>
      <c r="M17" s="12">
        <v>64.1</v>
      </c>
      <c r="N17" s="11">
        <v>65.4</v>
      </c>
      <c r="O17" s="12">
        <v>61.1951</v>
      </c>
      <c r="P17" s="12">
        <v>14.8124</v>
      </c>
      <c r="Q17" s="12" t="str">
        <f>_xlfn.DISPIMG("ID_90115D06E0A846DA9770B3C75A994D27",1)</f>
        <v>=DISPIMG("ID_90115D06E0A846DA9770B3C75A994D27",1)</v>
      </c>
    </row>
    <row r="18" ht="40.5" spans="1:17">
      <c r="A18" s="20" t="s">
        <v>37</v>
      </c>
      <c r="B18" s="11" t="s">
        <v>51</v>
      </c>
      <c r="C18" s="12" t="s">
        <v>38</v>
      </c>
      <c r="D18" s="12" t="s">
        <v>39</v>
      </c>
      <c r="E18" s="20" t="s">
        <v>57</v>
      </c>
      <c r="F18" s="1" t="s">
        <v>40</v>
      </c>
      <c r="G18" s="8" t="s">
        <v>56</v>
      </c>
      <c r="I18" s="12">
        <v>20</v>
      </c>
      <c r="J18" s="12">
        <v>1</v>
      </c>
      <c r="K18" s="12">
        <v>14056.4</v>
      </c>
      <c r="L18" s="12">
        <v>31351.1</v>
      </c>
      <c r="M18" s="12">
        <v>70.6</v>
      </c>
      <c r="N18" s="11">
        <v>75.4</v>
      </c>
      <c r="O18" s="12">
        <v>74.0805</v>
      </c>
      <c r="P18" s="12">
        <v>11.3968</v>
      </c>
      <c r="Q18" s="12" t="str">
        <f>_xlfn.DISPIMG("ID_14EC1133A0DB4DE8A2A4C37DD4369CA8",1)</f>
        <v>=DISPIMG("ID_14EC1133A0DB4DE8A2A4C37DD4369CA8",1)</v>
      </c>
    </row>
    <row r="19" spans="1:14">
      <c r="A19" s="20"/>
      <c r="B19" s="11"/>
      <c r="E19" s="11"/>
      <c r="F19" s="1"/>
      <c r="G19" s="8"/>
      <c r="N19" s="11"/>
    </row>
    <row r="20" ht="40.6" spans="1:17">
      <c r="A20" s="20" t="s">
        <v>58</v>
      </c>
      <c r="B20" s="11" t="s">
        <v>51</v>
      </c>
      <c r="C20" s="11" t="s">
        <v>59</v>
      </c>
      <c r="D20" s="12" t="s">
        <v>39</v>
      </c>
      <c r="E20" s="20" t="s">
        <v>57</v>
      </c>
      <c r="F20" s="1" t="s">
        <v>40</v>
      </c>
      <c r="G20" s="8" t="s">
        <v>45</v>
      </c>
      <c r="I20" s="12">
        <v>20</v>
      </c>
      <c r="J20" s="12">
        <v>1</v>
      </c>
      <c r="K20" s="12">
        <v>8760.3</v>
      </c>
      <c r="L20" s="12">
        <v>8920.8</v>
      </c>
      <c r="M20" s="12">
        <v>233.9</v>
      </c>
      <c r="N20" s="11">
        <v>239.2</v>
      </c>
      <c r="O20" s="12">
        <v>180.8368</v>
      </c>
      <c r="P20" s="12">
        <v>4.068</v>
      </c>
      <c r="Q20" s="12" t="str">
        <f>_xlfn.DISPIMG("ID_494F0E44430A4436AD0EE201B5CADBC6",1)</f>
        <v>=DISPIMG("ID_494F0E44430A4436AD0EE201B5CADBC6",1)</v>
      </c>
    </row>
    <row r="21" ht="42.85" spans="1:17">
      <c r="A21" s="20" t="s">
        <v>58</v>
      </c>
      <c r="B21" s="11" t="s">
        <v>51</v>
      </c>
      <c r="C21" s="11" t="s">
        <v>59</v>
      </c>
      <c r="D21" s="12" t="s">
        <v>39</v>
      </c>
      <c r="E21" s="20" t="s">
        <v>57</v>
      </c>
      <c r="F21" s="1" t="s">
        <v>40</v>
      </c>
      <c r="G21" s="8" t="s">
        <v>53</v>
      </c>
      <c r="I21" s="12">
        <v>20</v>
      </c>
      <c r="J21" s="12">
        <v>1</v>
      </c>
      <c r="K21" s="12">
        <v>8860.2</v>
      </c>
      <c r="L21" s="12">
        <v>8713.3</v>
      </c>
      <c r="M21" s="12">
        <v>244.8</v>
      </c>
      <c r="N21" s="11">
        <v>249.1</v>
      </c>
      <c r="O21" s="12">
        <v>259.2662</v>
      </c>
      <c r="P21" s="12">
        <v>3.9496</v>
      </c>
      <c r="Q21" s="12" t="str">
        <f>_xlfn.DISPIMG("ID_98CF136681D84FEA81E67D09BD91DCF3",1)</f>
        <v>=DISPIMG("ID_98CF136681D84FEA81E67D09BD91DCF3",1)</v>
      </c>
    </row>
    <row r="22" ht="35.15" spans="1:17">
      <c r="A22" s="20" t="s">
        <v>58</v>
      </c>
      <c r="B22" s="11" t="s">
        <v>51</v>
      </c>
      <c r="C22" s="11" t="s">
        <v>59</v>
      </c>
      <c r="D22" s="12" t="s">
        <v>39</v>
      </c>
      <c r="E22" s="20" t="s">
        <v>57</v>
      </c>
      <c r="F22" s="1" t="s">
        <v>40</v>
      </c>
      <c r="G22" s="8" t="s">
        <v>54</v>
      </c>
      <c r="I22" s="12">
        <v>20</v>
      </c>
      <c r="J22" s="12">
        <v>1</v>
      </c>
      <c r="K22" s="12">
        <v>8408.8</v>
      </c>
      <c r="L22" s="12">
        <v>8910</v>
      </c>
      <c r="M22" s="12">
        <v>235.6</v>
      </c>
      <c r="N22" s="11">
        <v>241.4</v>
      </c>
      <c r="O22" s="12">
        <v>182.0516</v>
      </c>
      <c r="P22" s="12">
        <v>4.0524</v>
      </c>
      <c r="Q22" s="12" t="str">
        <f>_xlfn.DISPIMG("ID_07A06EFA973B4659B780600AB8A7E326",1)</f>
        <v>=DISPIMG("ID_07A06EFA973B4659B780600AB8A7E326",1)</v>
      </c>
    </row>
    <row r="23" ht="35.15" spans="1:17">
      <c r="A23" s="20" t="s">
        <v>58</v>
      </c>
      <c r="B23" s="11" t="s">
        <v>51</v>
      </c>
      <c r="C23" s="11" t="s">
        <v>59</v>
      </c>
      <c r="D23" s="12" t="s">
        <v>39</v>
      </c>
      <c r="E23" s="20" t="s">
        <v>57</v>
      </c>
      <c r="F23" s="1" t="s">
        <v>40</v>
      </c>
      <c r="G23" s="8" t="s">
        <v>55</v>
      </c>
      <c r="I23" s="12">
        <v>20</v>
      </c>
      <c r="J23" s="12">
        <v>1</v>
      </c>
      <c r="K23" s="12">
        <v>8889.3</v>
      </c>
      <c r="L23" s="12">
        <v>8910.8</v>
      </c>
      <c r="M23" s="12">
        <v>229.1</v>
      </c>
      <c r="N23" s="11">
        <v>234.9</v>
      </c>
      <c r="O23" s="12">
        <v>86.1871</v>
      </c>
      <c r="P23" s="12">
        <v>3.9327</v>
      </c>
      <c r="Q23" s="12" t="str">
        <f>_xlfn.DISPIMG("ID_14F040B03DB34EF89830FA334CA94929",1)</f>
        <v>=DISPIMG("ID_14F040B03DB34EF89830FA334CA94929",1)</v>
      </c>
    </row>
    <row r="24" ht="38.2" spans="1:17">
      <c r="A24" s="20" t="s">
        <v>58</v>
      </c>
      <c r="B24" s="11" t="s">
        <v>51</v>
      </c>
      <c r="C24" s="11" t="s">
        <v>59</v>
      </c>
      <c r="D24" s="12" t="s">
        <v>39</v>
      </c>
      <c r="E24" s="20" t="s">
        <v>57</v>
      </c>
      <c r="F24" s="1" t="s">
        <v>40</v>
      </c>
      <c r="G24" s="8" t="s">
        <v>56</v>
      </c>
      <c r="I24" s="12">
        <v>10</v>
      </c>
      <c r="J24" s="12">
        <v>1</v>
      </c>
      <c r="K24" s="12">
        <v>158894</v>
      </c>
      <c r="L24" s="12">
        <v>290566</v>
      </c>
      <c r="M24" s="12">
        <v>242.7</v>
      </c>
      <c r="N24" s="11">
        <v>249.2</v>
      </c>
      <c r="O24" s="12">
        <v>377.7686</v>
      </c>
      <c r="P24" s="12">
        <v>2.3856</v>
      </c>
      <c r="Q24" s="12" t="str">
        <f>_xlfn.DISPIMG("ID_B5D4E8CD34504E0BACBE344B7809D9C3",1)</f>
        <v>=DISPIMG("ID_B5D4E8CD34504E0BACBE344B7809D9C3",1)</v>
      </c>
    </row>
    <row r="25" spans="1:14">
      <c r="A25" s="20"/>
      <c r="B25" s="11"/>
      <c r="E25" s="11"/>
      <c r="F25" s="1"/>
      <c r="G25" s="8"/>
      <c r="N25" s="11"/>
    </row>
    <row r="26" spans="1:14">
      <c r="A26" s="20"/>
      <c r="B26" s="11"/>
      <c r="E26" s="11"/>
      <c r="F26" s="1"/>
      <c r="G26" s="8"/>
      <c r="N26" s="11"/>
    </row>
    <row r="27" spans="1:14">
      <c r="A27" s="20"/>
      <c r="B27" s="11"/>
      <c r="E27" s="11"/>
      <c r="F27" s="1"/>
      <c r="G27" s="8"/>
      <c r="N27" s="11"/>
    </row>
    <row r="28" ht="54" spans="1:17">
      <c r="A28" s="20" t="s">
        <v>42</v>
      </c>
      <c r="B28" s="11" t="s">
        <v>43</v>
      </c>
      <c r="C28" s="12" t="s">
        <v>38</v>
      </c>
      <c r="D28" s="12" t="s">
        <v>39</v>
      </c>
      <c r="E28" s="11" t="s">
        <v>60</v>
      </c>
      <c r="F28" s="1" t="s">
        <v>40</v>
      </c>
      <c r="G28" s="8" t="s">
        <v>45</v>
      </c>
      <c r="I28" s="12">
        <v>20</v>
      </c>
      <c r="J28" s="12">
        <v>1</v>
      </c>
      <c r="K28" s="12">
        <v>2853</v>
      </c>
      <c r="L28" s="12">
        <v>2872.7</v>
      </c>
      <c r="M28" s="12">
        <v>32.6</v>
      </c>
      <c r="N28" s="11" t="s">
        <v>61</v>
      </c>
      <c r="O28" s="12">
        <v>19.6345</v>
      </c>
      <c r="P28" s="12">
        <v>26.144</v>
      </c>
      <c r="Q28" s="12" t="str">
        <f>_xlfn.DISPIMG("ID_9C16177EA1DE43B7B5E176E4BF9220A8",1)</f>
        <v>=DISPIMG("ID_9C16177EA1DE43B7B5E176E4BF9220A8",1)</v>
      </c>
    </row>
    <row r="29" ht="40.5" spans="1:17">
      <c r="A29" s="20" t="s">
        <v>37</v>
      </c>
      <c r="B29" s="11" t="s">
        <v>43</v>
      </c>
      <c r="C29" s="12" t="s">
        <v>38</v>
      </c>
      <c r="D29" s="12" t="s">
        <v>39</v>
      </c>
      <c r="E29" s="11" t="s">
        <v>60</v>
      </c>
      <c r="F29" s="1" t="s">
        <v>40</v>
      </c>
      <c r="G29" s="8" t="s">
        <v>53</v>
      </c>
      <c r="I29" s="12">
        <v>20</v>
      </c>
      <c r="J29" s="12">
        <v>1</v>
      </c>
      <c r="K29" s="12">
        <v>2835.7</v>
      </c>
      <c r="L29" s="12">
        <v>2844.9</v>
      </c>
      <c r="M29" s="12">
        <v>33.6</v>
      </c>
      <c r="N29" s="12">
        <v>34.7</v>
      </c>
      <c r="O29" s="12">
        <v>37.25</v>
      </c>
      <c r="P29" s="12">
        <v>27.49</v>
      </c>
      <c r="Q29" s="12" t="str">
        <f>_xlfn.DISPIMG("ID_476F2152BC334C1EAFF5EDF0CF582A90",1)</f>
        <v>=DISPIMG("ID_476F2152BC334C1EAFF5EDF0CF582A90",1)</v>
      </c>
    </row>
    <row r="30" ht="40.5" spans="1:17">
      <c r="A30" s="20" t="s">
        <v>37</v>
      </c>
      <c r="B30" s="11" t="s">
        <v>43</v>
      </c>
      <c r="C30" s="12" t="s">
        <v>38</v>
      </c>
      <c r="D30" s="12" t="s">
        <v>39</v>
      </c>
      <c r="E30" s="11" t="s">
        <v>60</v>
      </c>
      <c r="F30" s="1" t="s">
        <v>40</v>
      </c>
      <c r="G30" s="8" t="s">
        <v>54</v>
      </c>
      <c r="I30" s="12">
        <v>20</v>
      </c>
      <c r="J30" s="12">
        <v>1</v>
      </c>
      <c r="K30" s="12">
        <v>2888.1</v>
      </c>
      <c r="L30" s="12">
        <v>2907</v>
      </c>
      <c r="M30" s="12">
        <v>35.5</v>
      </c>
      <c r="N30" s="12">
        <v>36.3</v>
      </c>
      <c r="O30" s="12">
        <v>21.89</v>
      </c>
      <c r="P30" s="12">
        <v>24.58</v>
      </c>
      <c r="Q30" s="12" t="str">
        <f>_xlfn.DISPIMG("ID_D965F3FF7E4D470DB9E498B551C6F4AE",1)</f>
        <v>=DISPIMG("ID_D965F3FF7E4D470DB9E498B551C6F4AE",1)</v>
      </c>
    </row>
    <row r="31" ht="40.5" spans="1:17">
      <c r="A31" s="20" t="s">
        <v>37</v>
      </c>
      <c r="B31" s="11" t="s">
        <v>43</v>
      </c>
      <c r="C31" s="12" t="s">
        <v>38</v>
      </c>
      <c r="D31" s="12" t="s">
        <v>39</v>
      </c>
      <c r="E31" s="11" t="s">
        <v>60</v>
      </c>
      <c r="F31" s="1" t="s">
        <v>40</v>
      </c>
      <c r="G31" s="8" t="s">
        <v>55</v>
      </c>
      <c r="I31" s="12">
        <v>20</v>
      </c>
      <c r="J31" s="12">
        <v>1</v>
      </c>
      <c r="K31" s="12">
        <v>2851</v>
      </c>
      <c r="L31" s="12">
        <v>2895.3</v>
      </c>
      <c r="M31" s="12">
        <v>35.1</v>
      </c>
      <c r="N31" s="12">
        <v>36.1</v>
      </c>
      <c r="O31" s="12">
        <v>36.1</v>
      </c>
      <c r="P31" s="12">
        <v>26.14</v>
      </c>
      <c r="Q31" s="12" t="str">
        <f>_xlfn.DISPIMG("ID_FCF7A587AA474336B280DCEABE14567E",1)</f>
        <v>=DISPIMG("ID_FCF7A587AA474336B280DCEABE14567E",1)</v>
      </c>
    </row>
    <row r="32" ht="40.5" spans="1:17">
      <c r="A32" s="20" t="s">
        <v>37</v>
      </c>
      <c r="B32" s="11" t="s">
        <v>43</v>
      </c>
      <c r="C32" s="12" t="s">
        <v>38</v>
      </c>
      <c r="D32" s="12" t="s">
        <v>39</v>
      </c>
      <c r="E32" s="11" t="s">
        <v>60</v>
      </c>
      <c r="F32" s="1" t="s">
        <v>40</v>
      </c>
      <c r="G32" s="8" t="s">
        <v>56</v>
      </c>
      <c r="I32" s="12">
        <v>20</v>
      </c>
      <c r="J32" s="12">
        <v>1</v>
      </c>
      <c r="K32" s="12">
        <v>10734.1</v>
      </c>
      <c r="L32" s="39">
        <v>21750.3</v>
      </c>
      <c r="M32" s="12">
        <v>40.5</v>
      </c>
      <c r="N32" s="12">
        <v>46</v>
      </c>
      <c r="O32" s="12">
        <v>43.529</v>
      </c>
      <c r="P32" s="12">
        <v>19.21</v>
      </c>
      <c r="Q32" s="50" t="str">
        <f>_xlfn.DISPIMG("ID_5BBE2EE7CCA34E4DA4BFA303D5F2ED8F",1)</f>
        <v>=DISPIMG("ID_5BBE2EE7CCA34E4DA4BFA303D5F2ED8F",1)</v>
      </c>
    </row>
    <row r="33" ht="54" spans="1:17">
      <c r="A33" s="20" t="s">
        <v>42</v>
      </c>
      <c r="B33" s="11" t="s">
        <v>43</v>
      </c>
      <c r="C33" s="12" t="s">
        <v>38</v>
      </c>
      <c r="D33" s="12" t="s">
        <v>39</v>
      </c>
      <c r="E33" s="11" t="s">
        <v>62</v>
      </c>
      <c r="F33" s="1" t="s">
        <v>40</v>
      </c>
      <c r="G33" s="8" t="s">
        <v>45</v>
      </c>
      <c r="I33" s="12">
        <v>20</v>
      </c>
      <c r="J33" s="12">
        <v>1</v>
      </c>
      <c r="K33" s="12">
        <v>3082.4</v>
      </c>
      <c r="L33" s="12">
        <v>3124.4</v>
      </c>
      <c r="M33" s="12">
        <v>38</v>
      </c>
      <c r="N33" s="11">
        <v>39.2</v>
      </c>
      <c r="O33" s="12">
        <v>21.1017</v>
      </c>
      <c r="P33" s="12">
        <v>22.35</v>
      </c>
      <c r="Q33" s="12" t="str">
        <f>_xlfn.DISPIMG("ID_1D2ADE45EA3E4D6DAD351C7C3DF7A626",1)</f>
        <v>=DISPIMG("ID_1D2ADE45EA3E4D6DAD351C7C3DF7A626",1)</v>
      </c>
    </row>
    <row r="34" ht="40.5" spans="1:17">
      <c r="A34" s="20" t="s">
        <v>37</v>
      </c>
      <c r="B34" s="11" t="s">
        <v>43</v>
      </c>
      <c r="C34" s="12" t="s">
        <v>38</v>
      </c>
      <c r="D34" s="12" t="s">
        <v>39</v>
      </c>
      <c r="E34" s="11" t="s">
        <v>62</v>
      </c>
      <c r="F34" s="1" t="s">
        <v>40</v>
      </c>
      <c r="G34" s="8" t="s">
        <v>53</v>
      </c>
      <c r="H34" s="12"/>
      <c r="I34" s="12">
        <v>20</v>
      </c>
      <c r="J34" s="12">
        <v>1</v>
      </c>
      <c r="K34" s="12">
        <v>3026.2</v>
      </c>
      <c r="L34" s="12">
        <v>3069.2</v>
      </c>
      <c r="M34" s="12">
        <v>42.1</v>
      </c>
      <c r="N34" s="12">
        <v>46.5</v>
      </c>
      <c r="O34" s="12">
        <v>46.0935</v>
      </c>
      <c r="P34" s="12">
        <v>22.22</v>
      </c>
      <c r="Q34" s="12" t="str">
        <f>_xlfn.DISPIMG("ID_B5042465CBDF4B5A8614C8FA21706953",1)</f>
        <v>=DISPIMG("ID_B5042465CBDF4B5A8614C8FA21706953",1)</v>
      </c>
    </row>
    <row r="35" ht="40.5" spans="1:17">
      <c r="A35" s="20" t="s">
        <v>37</v>
      </c>
      <c r="B35" s="11" t="s">
        <v>43</v>
      </c>
      <c r="C35" s="12" t="s">
        <v>38</v>
      </c>
      <c r="D35" s="12" t="s">
        <v>39</v>
      </c>
      <c r="E35" s="11" t="s">
        <v>62</v>
      </c>
      <c r="F35" s="1" t="s">
        <v>40</v>
      </c>
      <c r="G35" s="8" t="s">
        <v>54</v>
      </c>
      <c r="H35" s="12"/>
      <c r="I35" s="12">
        <v>20</v>
      </c>
      <c r="J35" s="12">
        <v>1</v>
      </c>
      <c r="K35" s="12">
        <v>3112.2</v>
      </c>
      <c r="L35" s="12">
        <v>3153</v>
      </c>
      <c r="M35" s="12">
        <v>44.8</v>
      </c>
      <c r="N35" s="12">
        <v>50</v>
      </c>
      <c r="O35" s="12">
        <v>26.7879</v>
      </c>
      <c r="P35" s="12">
        <v>19.165</v>
      </c>
      <c r="Q35" s="12" t="str">
        <f>_xlfn.DISPIMG("ID_DC8C38BC76E5497D9FB1D5F31E7550B4",1)</f>
        <v>=DISPIMG("ID_DC8C38BC76E5497D9FB1D5F31E7550B4",1)</v>
      </c>
    </row>
    <row r="36" ht="40.5" spans="1:17">
      <c r="A36" s="20" t="s">
        <v>37</v>
      </c>
      <c r="B36" s="11" t="s">
        <v>43</v>
      </c>
      <c r="C36" s="12" t="s">
        <v>38</v>
      </c>
      <c r="D36" s="12" t="s">
        <v>39</v>
      </c>
      <c r="E36" s="11" t="s">
        <v>62</v>
      </c>
      <c r="F36" s="1" t="s">
        <v>40</v>
      </c>
      <c r="G36" s="8" t="s">
        <v>55</v>
      </c>
      <c r="H36" s="12"/>
      <c r="I36" s="12">
        <v>20</v>
      </c>
      <c r="J36" s="12">
        <v>1</v>
      </c>
      <c r="K36" s="12">
        <v>3044.4</v>
      </c>
      <c r="L36" s="12">
        <v>3106.4</v>
      </c>
      <c r="M36" s="12">
        <v>41.5</v>
      </c>
      <c r="N36" s="12">
        <v>42.4</v>
      </c>
      <c r="O36" s="12">
        <v>43.8999</v>
      </c>
      <c r="P36" s="12">
        <v>22.39</v>
      </c>
      <c r="Q36" s="12" t="str">
        <f>_xlfn.DISPIMG("ID_CDC80FD7F0F7455DA47072E3F96C79F9",1)</f>
        <v>=DISPIMG("ID_CDC80FD7F0F7455DA47072E3F96C79F9",1)</v>
      </c>
    </row>
    <row r="37" ht="40.5" spans="1:17">
      <c r="A37" s="20" t="s">
        <v>37</v>
      </c>
      <c r="B37" s="11" t="s">
        <v>43</v>
      </c>
      <c r="C37" s="12" t="s">
        <v>38</v>
      </c>
      <c r="D37" s="12" t="s">
        <v>39</v>
      </c>
      <c r="E37" s="11" t="s">
        <v>62</v>
      </c>
      <c r="F37" s="1" t="s">
        <v>40</v>
      </c>
      <c r="G37" s="8" t="s">
        <v>56</v>
      </c>
      <c r="H37" s="12"/>
      <c r="I37" s="12">
        <v>20</v>
      </c>
      <c r="J37" s="12">
        <v>1</v>
      </c>
      <c r="K37" s="12">
        <v>11879</v>
      </c>
      <c r="L37" s="39">
        <v>24029</v>
      </c>
      <c r="M37" s="12">
        <v>40.3</v>
      </c>
      <c r="N37" s="12">
        <v>45</v>
      </c>
      <c r="O37" s="12">
        <v>47.0832</v>
      </c>
      <c r="P37" s="12">
        <v>18.77</v>
      </c>
      <c r="Q37" s="50" t="str">
        <f>_xlfn.DISPIMG("ID_1A9F6454CC9244A4B49048009BFAFE46",1)</f>
        <v>=DISPIMG("ID_1A9F6454CC9244A4B49048009BFAFE46",1)</v>
      </c>
    </row>
    <row r="38" ht="37.4" spans="1:17">
      <c r="A38" s="20" t="s">
        <v>58</v>
      </c>
      <c r="B38" s="11" t="s">
        <v>43</v>
      </c>
      <c r="C38" s="11" t="s">
        <v>59</v>
      </c>
      <c r="D38" s="12" t="s">
        <v>39</v>
      </c>
      <c r="E38" s="11" t="s">
        <v>60</v>
      </c>
      <c r="F38" s="1" t="s">
        <v>40</v>
      </c>
      <c r="G38" s="8" t="s">
        <v>45</v>
      </c>
      <c r="H38" s="12"/>
      <c r="I38" s="12">
        <v>20</v>
      </c>
      <c r="J38" s="12">
        <v>1</v>
      </c>
      <c r="K38" s="12">
        <v>8950</v>
      </c>
      <c r="L38" s="12">
        <v>9087</v>
      </c>
      <c r="M38" s="12">
        <v>210.3</v>
      </c>
      <c r="N38" s="11">
        <v>217.1</v>
      </c>
      <c r="O38" s="12">
        <v>152.94</v>
      </c>
      <c r="P38" s="12">
        <v>4.4678</v>
      </c>
      <c r="Q38" s="12" t="str">
        <f>_xlfn.DISPIMG("ID_5E62F39B0A9841318B68AF9EA2E182E3",1)</f>
        <v>=DISPIMG("ID_5E62F39B0A9841318B68AF9EA2E182E3",1)</v>
      </c>
    </row>
    <row r="39" ht="39.8" spans="1:17">
      <c r="A39" s="20" t="s">
        <v>58</v>
      </c>
      <c r="B39" s="11" t="s">
        <v>43</v>
      </c>
      <c r="C39" s="11" t="s">
        <v>59</v>
      </c>
      <c r="D39" s="12" t="s">
        <v>39</v>
      </c>
      <c r="E39" s="11" t="s">
        <v>60</v>
      </c>
      <c r="F39" s="1" t="s">
        <v>40</v>
      </c>
      <c r="G39" s="8" t="s">
        <v>53</v>
      </c>
      <c r="I39" s="12">
        <v>20</v>
      </c>
      <c r="J39" s="12">
        <v>1</v>
      </c>
      <c r="K39" s="12">
        <v>9028.6</v>
      </c>
      <c r="L39" s="12">
        <v>8843.4</v>
      </c>
      <c r="M39" s="12">
        <v>220.5</v>
      </c>
      <c r="N39" s="11">
        <v>226.8</v>
      </c>
      <c r="O39" s="12">
        <v>234.6467</v>
      </c>
      <c r="P39" s="12">
        <v>4.364</v>
      </c>
      <c r="Q39" s="12" t="str">
        <f>_xlfn.DISPIMG("ID_628B8AC823E649ABB700BD76D643D8E8",1)</f>
        <v>=DISPIMG("ID_628B8AC823E649ABB700BD76D643D8E8",1)</v>
      </c>
    </row>
    <row r="40" ht="40.2" spans="1:17">
      <c r="A40" s="20" t="s">
        <v>58</v>
      </c>
      <c r="B40" s="11" t="s">
        <v>43</v>
      </c>
      <c r="C40" s="11" t="s">
        <v>59</v>
      </c>
      <c r="D40" s="12" t="s">
        <v>39</v>
      </c>
      <c r="E40" s="11" t="s">
        <v>60</v>
      </c>
      <c r="F40" s="1" t="s">
        <v>40</v>
      </c>
      <c r="G40" s="8" t="s">
        <v>54</v>
      </c>
      <c r="I40" s="12">
        <v>20</v>
      </c>
      <c r="J40" s="12">
        <v>1</v>
      </c>
      <c r="K40" s="12">
        <v>8515.2</v>
      </c>
      <c r="L40" s="12">
        <v>9035.5</v>
      </c>
      <c r="M40" s="12">
        <v>212.9</v>
      </c>
      <c r="N40" s="11">
        <v>219.5</v>
      </c>
      <c r="O40" s="12">
        <v>175.8024</v>
      </c>
      <c r="P40" s="12">
        <v>4.4957</v>
      </c>
      <c r="Q40" s="12" t="str">
        <f>_xlfn.DISPIMG("ID_2DC2DFACB66A42C28D953C0A486A52EF",1)</f>
        <v>=DISPIMG("ID_2DC2DFACB66A42C28D953C0A486A52EF",1)</v>
      </c>
    </row>
    <row r="41" ht="40.05" spans="1:17">
      <c r="A41" s="20" t="s">
        <v>58</v>
      </c>
      <c r="B41" s="11" t="s">
        <v>43</v>
      </c>
      <c r="C41" s="11" t="s">
        <v>59</v>
      </c>
      <c r="D41" s="12" t="s">
        <v>39</v>
      </c>
      <c r="E41" s="11" t="s">
        <v>60</v>
      </c>
      <c r="F41" s="1" t="s">
        <v>40</v>
      </c>
      <c r="G41" s="8" t="s">
        <v>55</v>
      </c>
      <c r="I41" s="12">
        <v>20</v>
      </c>
      <c r="J41" s="12">
        <v>1</v>
      </c>
      <c r="K41" s="12">
        <v>9032.5</v>
      </c>
      <c r="L41" s="12">
        <v>9118.5</v>
      </c>
      <c r="M41" s="12">
        <v>206.6</v>
      </c>
      <c r="N41" s="11">
        <v>209.6</v>
      </c>
      <c r="O41" s="12">
        <v>91.4295</v>
      </c>
      <c r="P41" s="12">
        <v>4.3782</v>
      </c>
      <c r="Q41" s="12" t="str">
        <f>_xlfn.DISPIMG("ID_874BC795D316414B825D0B79113C0D4B",1)</f>
        <v>=DISPIMG("ID_874BC795D316414B825D0B79113C0D4B",1)</v>
      </c>
    </row>
    <row r="42" ht="37.55" spans="1:17">
      <c r="A42" s="20" t="s">
        <v>58</v>
      </c>
      <c r="B42" s="11" t="s">
        <v>43</v>
      </c>
      <c r="C42" s="11" t="s">
        <v>59</v>
      </c>
      <c r="D42" s="12" t="s">
        <v>39</v>
      </c>
      <c r="E42" s="11" t="s">
        <v>60</v>
      </c>
      <c r="F42" s="1" t="s">
        <v>40</v>
      </c>
      <c r="G42" s="8" t="s">
        <v>56</v>
      </c>
      <c r="I42" s="12">
        <v>15</v>
      </c>
      <c r="J42" s="12">
        <v>1</v>
      </c>
      <c r="K42" s="12">
        <v>101463.4</v>
      </c>
      <c r="L42" s="12">
        <v>195094.5</v>
      </c>
      <c r="M42" s="12">
        <v>210.6</v>
      </c>
      <c r="N42" s="11">
        <v>217.2</v>
      </c>
      <c r="O42" s="12">
        <v>278.9</v>
      </c>
      <c r="P42" s="12">
        <v>3.01</v>
      </c>
      <c r="Q42" s="12" t="str">
        <f>_xlfn.DISPIMG("ID_1E3450AF805941C1A19EC8887D76D1FE",1)</f>
        <v>=DISPIMG("ID_1E3450AF805941C1A19EC8887D76D1FE",1)</v>
      </c>
    </row>
    <row r="43" ht="39.2" spans="1:17">
      <c r="A43" s="20" t="s">
        <v>58</v>
      </c>
      <c r="B43" s="11" t="s">
        <v>43</v>
      </c>
      <c r="C43" s="11" t="s">
        <v>59</v>
      </c>
      <c r="D43" s="12" t="s">
        <v>39</v>
      </c>
      <c r="E43" s="20" t="s">
        <v>63</v>
      </c>
      <c r="F43" s="1" t="s">
        <v>40</v>
      </c>
      <c r="G43" s="8" t="s">
        <v>64</v>
      </c>
      <c r="H43" s="12"/>
      <c r="I43" s="12">
        <v>10</v>
      </c>
      <c r="J43" s="12">
        <v>1</v>
      </c>
      <c r="K43" s="12">
        <v>5662.7</v>
      </c>
      <c r="L43" s="12">
        <v>5664.3</v>
      </c>
      <c r="M43" s="12">
        <v>5941.5</v>
      </c>
      <c r="N43" s="11">
        <v>5941.6</v>
      </c>
      <c r="O43" s="12">
        <v>760.2388</v>
      </c>
      <c r="P43" s="12">
        <v>0.1684</v>
      </c>
      <c r="Q43" s="12" t="str">
        <f>_xlfn.DISPIMG("ID_5B74B3F1729A4F29BF63093141D2E33F",1)</f>
        <v>=DISPIMG("ID_5B74B3F1729A4F29BF63093141D2E33F",1)</v>
      </c>
    </row>
    <row r="44" ht="41.3" spans="1:17">
      <c r="A44" s="20" t="s">
        <v>58</v>
      </c>
      <c r="B44" s="11" t="s">
        <v>43</v>
      </c>
      <c r="C44" s="11" t="s">
        <v>59</v>
      </c>
      <c r="D44" s="12" t="s">
        <v>39</v>
      </c>
      <c r="E44" s="20" t="s">
        <v>63</v>
      </c>
      <c r="F44" s="1" t="s">
        <v>40</v>
      </c>
      <c r="G44" s="8" t="s">
        <v>46</v>
      </c>
      <c r="I44" s="12">
        <v>10</v>
      </c>
      <c r="J44" s="12">
        <v>1</v>
      </c>
      <c r="K44" s="12">
        <v>5662.1</v>
      </c>
      <c r="L44" s="12">
        <v>5664.5</v>
      </c>
      <c r="M44" s="12">
        <v>5941.5</v>
      </c>
      <c r="N44" s="11">
        <v>5941.6</v>
      </c>
      <c r="O44" s="12">
        <v>760.2377</v>
      </c>
      <c r="P44" s="12">
        <v>0.1684</v>
      </c>
      <c r="Q44" s="12" t="str">
        <f>_xlfn.DISPIMG("ID_364AF749163B462EA13729392D84549B",1)</f>
        <v>=DISPIMG("ID_364AF749163B462EA13729392D84549B",1)</v>
      </c>
    </row>
    <row r="45" ht="41.1" spans="1:17">
      <c r="A45" s="20" t="s">
        <v>58</v>
      </c>
      <c r="B45" s="11" t="s">
        <v>43</v>
      </c>
      <c r="C45" s="11" t="s">
        <v>59</v>
      </c>
      <c r="D45" s="12" t="s">
        <v>39</v>
      </c>
      <c r="E45" s="20" t="s">
        <v>63</v>
      </c>
      <c r="F45" s="1" t="s">
        <v>40</v>
      </c>
      <c r="G45" s="8" t="s">
        <v>47</v>
      </c>
      <c r="I45" s="12">
        <v>10</v>
      </c>
      <c r="J45" s="12">
        <v>1</v>
      </c>
      <c r="K45" s="12">
        <v>5663.2</v>
      </c>
      <c r="L45" s="12">
        <v>5664.7</v>
      </c>
      <c r="M45" s="12">
        <v>5941.7</v>
      </c>
      <c r="N45" s="11">
        <v>5941.7</v>
      </c>
      <c r="O45" s="12">
        <v>760.2549</v>
      </c>
      <c r="P45" s="12">
        <v>0.1684</v>
      </c>
      <c r="Q45" s="12" t="str">
        <f>_xlfn.DISPIMG("ID_328E8F439BF34F698FE1441CB7D69A21",1)</f>
        <v>=DISPIMG("ID_328E8F439BF34F698FE1441CB7D69A21",1)</v>
      </c>
    </row>
    <row r="46" ht="40.9" spans="1:17">
      <c r="A46" s="20" t="s">
        <v>58</v>
      </c>
      <c r="B46" s="11" t="s">
        <v>43</v>
      </c>
      <c r="C46" s="11" t="s">
        <v>59</v>
      </c>
      <c r="D46" s="12" t="s">
        <v>39</v>
      </c>
      <c r="E46" s="20" t="s">
        <v>63</v>
      </c>
      <c r="F46" s="1" t="s">
        <v>40</v>
      </c>
      <c r="G46" s="8" t="s">
        <v>48</v>
      </c>
      <c r="I46" s="12">
        <v>10</v>
      </c>
      <c r="J46" s="12">
        <v>1</v>
      </c>
      <c r="K46" s="12">
        <v>5932.3</v>
      </c>
      <c r="L46" s="12">
        <v>5935.2</v>
      </c>
      <c r="M46" s="12">
        <v>5941.8</v>
      </c>
      <c r="N46" s="11">
        <v>5941.8</v>
      </c>
      <c r="O46" s="12">
        <v>760.5391</v>
      </c>
      <c r="P46" s="12">
        <v>0.1683</v>
      </c>
      <c r="Q46" s="12" t="str">
        <f>_xlfn.DISPIMG("ID_037BA3B10AEE48C8883A6675188C3B43",1)</f>
        <v>=DISPIMG("ID_037BA3B10AEE48C8883A6675188C3B43",1)</v>
      </c>
    </row>
    <row r="47" ht="39.3" spans="1:17">
      <c r="A47" s="20" t="s">
        <v>58</v>
      </c>
      <c r="B47" s="11" t="s">
        <v>43</v>
      </c>
      <c r="C47" s="11" t="s">
        <v>59</v>
      </c>
      <c r="D47" s="12" t="s">
        <v>39</v>
      </c>
      <c r="E47" s="20" t="s">
        <v>63</v>
      </c>
      <c r="F47" s="1" t="s">
        <v>40</v>
      </c>
      <c r="G47" s="8" t="s">
        <v>49</v>
      </c>
      <c r="I47" s="12">
        <v>10</v>
      </c>
      <c r="J47" s="12">
        <v>1</v>
      </c>
      <c r="K47" s="12">
        <v>110850</v>
      </c>
      <c r="L47" s="12">
        <v>202840.2</v>
      </c>
      <c r="M47" s="12">
        <v>5941.8</v>
      </c>
      <c r="N47" s="11">
        <v>5942</v>
      </c>
      <c r="O47" s="12">
        <v>865.463</v>
      </c>
      <c r="P47" s="12">
        <v>0.1479</v>
      </c>
      <c r="Q47" s="12" t="str">
        <f>_xlfn.DISPIMG("ID_12C82FA494124C528B001B06D368A8D3",1)</f>
        <v>=DISPIMG("ID_12C82FA494124C528B001B06D368A8D3",1)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80" zoomScaleNormal="80" topLeftCell="D2" workbookViewId="0">
      <selection activeCell="D2" sqref="D2"/>
    </sheetView>
  </sheetViews>
  <sheetFormatPr defaultColWidth="9" defaultRowHeight="13.5"/>
  <cols>
    <col min="1" max="1" width="25.75" customWidth="1"/>
    <col min="2" max="2" width="32.25" customWidth="1"/>
    <col min="3" max="3" width="10.875" customWidth="1"/>
    <col min="4" max="4" width="58.5" style="9" customWidth="1"/>
    <col min="5" max="5" width="20.8666666666667" customWidth="1"/>
    <col min="6" max="6" width="12.5"/>
    <col min="7" max="7" width="17.275" style="9" customWidth="1"/>
    <col min="8" max="8" width="50.575" customWidth="1"/>
    <col min="9" max="9" width="15.7916666666667" customWidth="1"/>
    <col min="10" max="10" width="54.1666666666667" customWidth="1"/>
    <col min="11" max="11" width="16.1083333333333" customWidth="1"/>
    <col min="12" max="12" width="50.5583333333333" customWidth="1"/>
    <col min="13" max="13" width="12.1583333333333" customWidth="1"/>
    <col min="14" max="14" width="54.5833333333333" customWidth="1"/>
    <col min="15" max="15" width="18.6333333333333" customWidth="1"/>
    <col min="16" max="16" width="55" customWidth="1"/>
    <col min="17" max="17" width="10.5666666666667" customWidth="1"/>
    <col min="18" max="18" width="41.025" customWidth="1"/>
    <col min="20" max="20" width="47.1583333333333" customWidth="1"/>
    <col min="21" max="21" width="15" customWidth="1"/>
    <col min="22" max="22" width="46.025" customWidth="1"/>
    <col min="23" max="23" width="11.3666666666667" customWidth="1"/>
    <col min="24" max="24" width="44.2083333333333" customWidth="1"/>
    <col min="25" max="25" width="15.6833333333333" customWidth="1"/>
    <col min="26" max="26" width="44.775" customWidth="1"/>
  </cols>
  <sheetData>
    <row r="1" spans="1:2">
      <c r="A1" s="10" t="s">
        <v>65</v>
      </c>
      <c r="B1" s="11" t="s">
        <v>66</v>
      </c>
    </row>
    <row r="2" ht="225.6" customHeight="1" spans="1:13">
      <c r="A2" s="10" t="s">
        <v>67</v>
      </c>
      <c r="B2" s="12" t="str">
        <f>_xlfn.DISPIMG("ID_59B79843D11E4442B14E9F573DCA49F7",1)</f>
        <v>=DISPIMG("ID_59B79843D11E4442B14E9F573DCA49F7",1)</v>
      </c>
      <c r="D2" s="9" t="str">
        <f>_xlfn.DISPIMG("ID_CCAFB993AA94462582D4BB3CA299191A",1)</f>
        <v>=DISPIMG("ID_CCAFB993AA94462582D4BB3CA299191A",1)</v>
      </c>
      <c r="E2" s="34" t="s">
        <v>68</v>
      </c>
      <c r="F2" s="35"/>
      <c r="G2" s="36"/>
      <c r="H2" s="35"/>
      <c r="I2" s="35"/>
      <c r="J2" s="35"/>
      <c r="K2" s="35"/>
      <c r="L2" s="35"/>
      <c r="M2" s="35"/>
    </row>
    <row r="3" spans="1:2">
      <c r="A3" s="10" t="s">
        <v>69</v>
      </c>
      <c r="B3" s="11" t="s">
        <v>70</v>
      </c>
    </row>
    <row r="4" ht="42" customHeight="1" spans="1:4">
      <c r="A4" s="10" t="s">
        <v>18</v>
      </c>
      <c r="B4" s="11" t="s">
        <v>71</v>
      </c>
      <c r="C4" s="5" t="s">
        <v>72</v>
      </c>
      <c r="D4" s="5"/>
    </row>
    <row r="5" spans="1:4">
      <c r="A5" s="10"/>
      <c r="B5" s="11" t="s">
        <v>73</v>
      </c>
      <c r="C5" s="6" t="s">
        <v>74</v>
      </c>
      <c r="D5" s="13"/>
    </row>
    <row r="6" spans="1:4">
      <c r="A6" s="10" t="s">
        <v>75</v>
      </c>
      <c r="B6" s="14" t="s">
        <v>76</v>
      </c>
      <c r="C6" s="6"/>
      <c r="D6" s="13"/>
    </row>
    <row r="7" ht="37.5" customHeight="1" spans="1:8">
      <c r="A7" s="10" t="s">
        <v>77</v>
      </c>
      <c r="B7" s="11" t="s">
        <v>78</v>
      </c>
      <c r="H7" s="37" t="s">
        <v>79</v>
      </c>
    </row>
    <row r="8" ht="41.65" customHeight="1" spans="1:8">
      <c r="A8" s="10" t="s">
        <v>80</v>
      </c>
      <c r="B8" s="11" t="s">
        <v>81</v>
      </c>
      <c r="H8" s="37" t="s">
        <v>82</v>
      </c>
    </row>
    <row r="9" spans="1:8">
      <c r="A9" s="15" t="s">
        <v>83</v>
      </c>
      <c r="B9" s="16" t="s">
        <v>84</v>
      </c>
      <c r="H9" s="1" t="s">
        <v>85</v>
      </c>
    </row>
    <row r="10" spans="1:8">
      <c r="A10" s="15" t="s">
        <v>86</v>
      </c>
      <c r="B10" s="16" t="s">
        <v>87</v>
      </c>
      <c r="H10" s="1" t="s">
        <v>88</v>
      </c>
    </row>
    <row r="11" spans="1:8">
      <c r="A11" s="1"/>
      <c r="H11" s="1" t="s">
        <v>89</v>
      </c>
    </row>
    <row r="12" ht="14.25" spans="1:8">
      <c r="A12" s="17" t="s">
        <v>90</v>
      </c>
      <c r="B12" s="17" t="s">
        <v>91</v>
      </c>
      <c r="C12" s="17" t="s">
        <v>92</v>
      </c>
      <c r="D12" s="18"/>
      <c r="E12" s="17" t="s">
        <v>19</v>
      </c>
      <c r="F12" s="17" t="s">
        <v>93</v>
      </c>
      <c r="H12" s="1"/>
    </row>
    <row r="13" ht="27" spans="1:6">
      <c r="A13" s="19" t="s">
        <v>94</v>
      </c>
      <c r="B13" s="11" t="s">
        <v>95</v>
      </c>
      <c r="C13" s="11" t="s">
        <v>96</v>
      </c>
      <c r="D13" s="20" t="s">
        <v>97</v>
      </c>
      <c r="E13" s="11" t="s">
        <v>51</v>
      </c>
      <c r="F13" s="38">
        <v>46259</v>
      </c>
    </row>
    <row r="14" ht="27" spans="1:6">
      <c r="A14" s="19"/>
      <c r="B14" s="11"/>
      <c r="C14" s="11" t="s">
        <v>98</v>
      </c>
      <c r="D14" s="20" t="s">
        <v>97</v>
      </c>
      <c r="E14" s="11" t="s">
        <v>51</v>
      </c>
      <c r="F14" s="38">
        <v>46259</v>
      </c>
    </row>
    <row r="15" ht="27" spans="1:6">
      <c r="A15" s="19"/>
      <c r="B15" s="21" t="s">
        <v>99</v>
      </c>
      <c r="C15" s="11" t="s">
        <v>96</v>
      </c>
      <c r="D15" s="20" t="s">
        <v>97</v>
      </c>
      <c r="E15" s="11" t="s">
        <v>43</v>
      </c>
      <c r="F15" s="38">
        <v>46259</v>
      </c>
    </row>
    <row r="16" ht="27" spans="1:6">
      <c r="A16" s="19"/>
      <c r="B16" s="12"/>
      <c r="C16" s="11" t="s">
        <v>98</v>
      </c>
      <c r="D16" s="20" t="s">
        <v>97</v>
      </c>
      <c r="E16" s="11" t="s">
        <v>43</v>
      </c>
      <c r="F16" s="38">
        <v>46259</v>
      </c>
    </row>
    <row r="17" spans="1:6">
      <c r="A17" s="19"/>
      <c r="B17" s="22" t="s">
        <v>100</v>
      </c>
      <c r="C17" s="22" t="s">
        <v>96</v>
      </c>
      <c r="D17" s="23" t="s">
        <v>101</v>
      </c>
      <c r="E17" s="22" t="s">
        <v>102</v>
      </c>
      <c r="F17" s="39"/>
    </row>
    <row r="18" ht="27" spans="1:6">
      <c r="A18" s="19"/>
      <c r="B18" s="21" t="s">
        <v>103</v>
      </c>
      <c r="C18" s="11" t="s">
        <v>96</v>
      </c>
      <c r="D18" s="20" t="s">
        <v>104</v>
      </c>
      <c r="E18" s="11" t="s">
        <v>43</v>
      </c>
      <c r="F18" s="38">
        <v>46260</v>
      </c>
    </row>
    <row r="19" ht="27" spans="1:6">
      <c r="A19" s="19"/>
      <c r="B19" s="12"/>
      <c r="C19" s="11" t="s">
        <v>98</v>
      </c>
      <c r="D19" s="20" t="s">
        <v>105</v>
      </c>
      <c r="E19" s="11" t="s">
        <v>43</v>
      </c>
      <c r="F19" s="38">
        <v>46260</v>
      </c>
    </row>
    <row r="20" spans="1:6">
      <c r="A20" s="24" t="s">
        <v>106</v>
      </c>
      <c r="B20" s="22" t="s">
        <v>107</v>
      </c>
      <c r="C20" s="22" t="s">
        <v>96</v>
      </c>
      <c r="D20" s="23" t="s">
        <v>108</v>
      </c>
      <c r="E20" s="22" t="s">
        <v>109</v>
      </c>
      <c r="F20" s="40">
        <v>46262</v>
      </c>
    </row>
    <row r="21" ht="24.15" customHeight="1" spans="1:6">
      <c r="A21" s="25"/>
      <c r="B21" s="22" t="s">
        <v>110</v>
      </c>
      <c r="C21" s="22" t="s">
        <v>96</v>
      </c>
      <c r="D21" s="23" t="s">
        <v>111</v>
      </c>
      <c r="E21" s="22" t="s">
        <v>109</v>
      </c>
      <c r="F21" s="40">
        <v>46262</v>
      </c>
    </row>
    <row r="22" ht="27" spans="1:6">
      <c r="A22" s="11" t="s">
        <v>112</v>
      </c>
      <c r="B22" s="11" t="s">
        <v>113</v>
      </c>
      <c r="C22" s="11" t="s">
        <v>96</v>
      </c>
      <c r="D22" s="20" t="s">
        <v>114</v>
      </c>
      <c r="E22" s="11" t="s">
        <v>51</v>
      </c>
      <c r="F22" s="38">
        <v>46260</v>
      </c>
    </row>
    <row r="23" spans="1:8">
      <c r="A23" s="26" t="s">
        <v>115</v>
      </c>
      <c r="B23" s="27" t="s">
        <v>116</v>
      </c>
      <c r="C23" s="27" t="s">
        <v>96</v>
      </c>
      <c r="D23" s="28" t="s">
        <v>117</v>
      </c>
      <c r="E23" s="27" t="s">
        <v>118</v>
      </c>
      <c r="F23" s="41">
        <v>46259</v>
      </c>
      <c r="H23" s="1" t="s">
        <v>119</v>
      </c>
    </row>
    <row r="24" spans="1:8">
      <c r="A24" s="26"/>
      <c r="B24" s="27" t="s">
        <v>120</v>
      </c>
      <c r="C24" s="27" t="s">
        <v>96</v>
      </c>
      <c r="D24" s="28" t="s">
        <v>121</v>
      </c>
      <c r="E24" s="27" t="s">
        <v>118</v>
      </c>
      <c r="F24" s="41">
        <v>46259</v>
      </c>
      <c r="H24" s="1" t="s">
        <v>122</v>
      </c>
    </row>
    <row r="25" ht="311.25" spans="1:26">
      <c r="A25" s="29" t="s">
        <v>123</v>
      </c>
      <c r="B25" s="27" t="s">
        <v>124</v>
      </c>
      <c r="C25" s="27" t="s">
        <v>96</v>
      </c>
      <c r="D25" s="28" t="s">
        <v>125</v>
      </c>
      <c r="E25" s="27" t="s">
        <v>118</v>
      </c>
      <c r="F25" s="41">
        <v>46260</v>
      </c>
      <c r="G25" s="8" t="s">
        <v>126</v>
      </c>
      <c r="H25" s="8" t="s">
        <v>127</v>
      </c>
      <c r="I25" s="1" t="s">
        <v>128</v>
      </c>
      <c r="J25" s="8" t="s">
        <v>129</v>
      </c>
      <c r="K25" s="1" t="s">
        <v>130</v>
      </c>
      <c r="L25" s="8" t="s">
        <v>131</v>
      </c>
      <c r="M25" s="1" t="s">
        <v>132</v>
      </c>
      <c r="N25" s="8" t="s">
        <v>133</v>
      </c>
      <c r="O25" s="1" t="s">
        <v>134</v>
      </c>
      <c r="P25" s="8" t="s">
        <v>135</v>
      </c>
      <c r="Q25" s="1" t="s">
        <v>136</v>
      </c>
      <c r="R25" s="8" t="s">
        <v>137</v>
      </c>
      <c r="S25" s="1" t="s">
        <v>138</v>
      </c>
      <c r="T25" s="8" t="s">
        <v>139</v>
      </c>
      <c r="U25" s="1" t="s">
        <v>140</v>
      </c>
      <c r="V25" s="8" t="s">
        <v>141</v>
      </c>
      <c r="W25" s="1" t="s">
        <v>142</v>
      </c>
      <c r="X25" s="8" t="s">
        <v>143</v>
      </c>
      <c r="Y25" s="1" t="s">
        <v>144</v>
      </c>
      <c r="Z25" s="8" t="s">
        <v>145</v>
      </c>
    </row>
    <row r="26" ht="306.8" customHeight="1" spans="1:16">
      <c r="A26" s="30"/>
      <c r="B26" s="31" t="s">
        <v>146</v>
      </c>
      <c r="C26" s="31" t="s">
        <v>96</v>
      </c>
      <c r="D26" s="28" t="s">
        <v>147</v>
      </c>
      <c r="E26" s="31" t="s">
        <v>118</v>
      </c>
      <c r="F26" s="41">
        <v>46260</v>
      </c>
      <c r="G26" s="8" t="s">
        <v>148</v>
      </c>
      <c r="H26" s="8" t="s">
        <v>149</v>
      </c>
      <c r="I26" s="8" t="s">
        <v>150</v>
      </c>
      <c r="J26" s="8" t="s">
        <v>151</v>
      </c>
      <c r="K26" s="43" t="s">
        <v>152</v>
      </c>
      <c r="L26" s="8" t="s">
        <v>153</v>
      </c>
      <c r="P26" s="45" t="s">
        <v>154</v>
      </c>
    </row>
    <row r="27" ht="297" spans="1:12">
      <c r="A27" s="30"/>
      <c r="B27" s="27" t="s">
        <v>155</v>
      </c>
      <c r="C27" s="27" t="s">
        <v>96</v>
      </c>
      <c r="D27" s="28" t="s">
        <v>147</v>
      </c>
      <c r="E27" s="27" t="s">
        <v>118</v>
      </c>
      <c r="F27" s="41">
        <v>46259</v>
      </c>
      <c r="G27" s="8" t="s">
        <v>156</v>
      </c>
      <c r="H27" s="1" t="s">
        <v>157</v>
      </c>
      <c r="I27" s="8" t="s">
        <v>158</v>
      </c>
      <c r="J27" s="8" t="s">
        <v>159</v>
      </c>
      <c r="K27" s="43" t="s">
        <v>160</v>
      </c>
      <c r="L27" s="8" t="s">
        <v>161</v>
      </c>
    </row>
    <row r="28" ht="314.15" customHeight="1" spans="1:12">
      <c r="A28" s="30"/>
      <c r="B28" s="27" t="s">
        <v>162</v>
      </c>
      <c r="C28" s="27" t="s">
        <v>96</v>
      </c>
      <c r="D28" s="28" t="s">
        <v>147</v>
      </c>
      <c r="E28" s="27" t="s">
        <v>118</v>
      </c>
      <c r="F28" s="41">
        <v>46260</v>
      </c>
      <c r="G28" s="8" t="s">
        <v>156</v>
      </c>
      <c r="H28" s="1" t="s">
        <v>163</v>
      </c>
      <c r="I28" s="8" t="s">
        <v>164</v>
      </c>
      <c r="J28" s="8" t="s">
        <v>165</v>
      </c>
      <c r="K28" s="43" t="s">
        <v>166</v>
      </c>
      <c r="L28" s="8" t="s">
        <v>167</v>
      </c>
    </row>
    <row r="29" ht="409.5" spans="1:15">
      <c r="A29" s="30"/>
      <c r="B29" s="27" t="s">
        <v>168</v>
      </c>
      <c r="C29" s="27" t="s">
        <v>96</v>
      </c>
      <c r="D29" s="28" t="s">
        <v>169</v>
      </c>
      <c r="E29" s="27" t="s">
        <v>118</v>
      </c>
      <c r="F29" s="41">
        <v>46259</v>
      </c>
      <c r="G29" s="8" t="s">
        <v>170</v>
      </c>
      <c r="H29" s="8" t="s">
        <v>165</v>
      </c>
      <c r="I29" s="43" t="s">
        <v>171</v>
      </c>
      <c r="J29" s="43" t="s">
        <v>172</v>
      </c>
      <c r="K29" s="8" t="s">
        <v>173</v>
      </c>
      <c r="L29" s="8" t="s">
        <v>174</v>
      </c>
      <c r="N29" s="8" t="s">
        <v>175</v>
      </c>
      <c r="O29" s="8" t="s">
        <v>176</v>
      </c>
    </row>
    <row r="30" ht="189" spans="1:10">
      <c r="A30" s="32"/>
      <c r="B30" s="27" t="s">
        <v>177</v>
      </c>
      <c r="C30" s="27" t="s">
        <v>96</v>
      </c>
      <c r="D30" s="28" t="s">
        <v>147</v>
      </c>
      <c r="E30" s="27" t="s">
        <v>118</v>
      </c>
      <c r="F30" s="41">
        <v>46260</v>
      </c>
      <c r="G30" s="8" t="s">
        <v>156</v>
      </c>
      <c r="H30" s="1" t="s">
        <v>178</v>
      </c>
      <c r="I30" s="43" t="s">
        <v>179</v>
      </c>
      <c r="J30" s="43" t="s">
        <v>180</v>
      </c>
    </row>
    <row r="31" ht="303.35" customHeight="1" spans="2:16">
      <c r="B31" s="33" t="s">
        <v>181</v>
      </c>
      <c r="C31" s="1" t="s">
        <v>96</v>
      </c>
      <c r="D31" s="9" t="str">
        <f>_xlfn.DISPIMG("ID_9B71BD32DCCC4D3C919B3D262A447891",1)</f>
        <v>=DISPIMG("ID_9B71BD32DCCC4D3C919B3D262A447891",1)</v>
      </c>
      <c r="G31" s="33" t="s">
        <v>182</v>
      </c>
      <c r="H31" s="42" t="s">
        <v>180</v>
      </c>
      <c r="I31" s="33" t="s">
        <v>183</v>
      </c>
      <c r="J31" s="8" t="s">
        <v>184</v>
      </c>
      <c r="K31" s="33" t="s">
        <v>185</v>
      </c>
      <c r="L31" s="8" t="s">
        <v>186</v>
      </c>
      <c r="M31" s="33" t="s">
        <v>187</v>
      </c>
      <c r="N31" s="8" t="s">
        <v>188</v>
      </c>
      <c r="O31" s="33" t="s">
        <v>189</v>
      </c>
      <c r="P31" s="8" t="s">
        <v>190</v>
      </c>
    </row>
    <row r="32" ht="215.5" spans="2:16">
      <c r="B32" s="33"/>
      <c r="G32" s="33"/>
      <c r="I32" s="33"/>
      <c r="J32" t="str">
        <f>_xlfn.DISPIMG("ID_663D2113846244158D0406B451BBE9E1",1)</f>
        <v>=DISPIMG("ID_663D2113846244158D0406B451BBE9E1",1)</v>
      </c>
      <c r="K32" s="44"/>
      <c r="L32" t="str">
        <f>_xlfn.DISPIMG("ID_0234CB336D9A46C59E1B0268F3EBE567",1)</f>
        <v>=DISPIMG("ID_0234CB336D9A46C59E1B0268F3EBE567",1)</v>
      </c>
      <c r="M32" s="44"/>
      <c r="N32" t="str">
        <f>_xlfn.DISPIMG("ID_10E2DBBBFE824A3A8EF909BB9B37379E",1)</f>
        <v>=DISPIMG("ID_10E2DBBBFE824A3A8EF909BB9B37379E",1)</v>
      </c>
      <c r="O32" s="44"/>
      <c r="P32" t="str">
        <f>_xlfn.DISPIMG("ID_1382EFB5A3F44504BC7166863ADBF038",1)</f>
        <v>=DISPIMG("ID_1382EFB5A3F44504BC7166863ADBF038",1)</v>
      </c>
    </row>
  </sheetData>
  <sheetProtection formatCells="0" insertHyperlinks="0" autoFilter="0"/>
  <mergeCells count="13">
    <mergeCell ref="E2:M2"/>
    <mergeCell ref="C4:D4"/>
    <mergeCell ref="C5:D5"/>
    <mergeCell ref="A13:A19"/>
    <mergeCell ref="A20:A21"/>
    <mergeCell ref="A23:A24"/>
    <mergeCell ref="A25:A30"/>
    <mergeCell ref="B31:B32"/>
    <mergeCell ref="G31:G32"/>
    <mergeCell ref="I31:I32"/>
    <mergeCell ref="K31:K32"/>
    <mergeCell ref="M31:M32"/>
    <mergeCell ref="O31:O32"/>
  </mergeCells>
  <hyperlinks>
    <hyperlink ref="B6" r:id="rId1" display="https://github.com/LookAround0301/vllm-ascend/commits/moe_offload_v0260rc_k3_0812"/>
    <hyperlink ref="B10" r:id="rId2" display="https://cmc-szv.clouddragon.huawei.com/cmcversion/index/componentVersionView?deltaId=15104712287519360&amp;isSelect=Software"/>
    <hyperlink ref="B9" r:id="rId3" display="https://ais-bench-benchmark.readthedocs.io/zh-cn/latest/get_started/datasets.html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cols>
    <col min="1" max="1" width="141.75" customWidth="1"/>
  </cols>
  <sheetData>
    <row r="1" spans="1:1">
      <c r="A1" s="1" t="s">
        <v>96</v>
      </c>
    </row>
    <row r="2" ht="409.5" spans="1:1">
      <c r="A2" s="8" t="s">
        <v>191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" width="187.75" customWidth="1"/>
  </cols>
  <sheetData>
    <row r="1" ht="236.25" customHeight="1" spans="1:1">
      <c r="A1" s="8" t="s">
        <v>192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width="113.5" customWidth="1"/>
  </cols>
  <sheetData>
    <row r="1" spans="1:1">
      <c r="A1" s="1" t="s">
        <v>98</v>
      </c>
    </row>
    <row r="2" ht="409.5" spans="1:1">
      <c r="A2" s="8" t="s">
        <v>193</v>
      </c>
    </row>
    <row r="3" ht="409.5" spans="1:1">
      <c r="A3" s="8" t="s">
        <v>194</v>
      </c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2" sqref="A2"/>
    </sheetView>
  </sheetViews>
  <sheetFormatPr defaultColWidth="9" defaultRowHeight="13.5"/>
  <sheetData>
    <row r="1" s="2" customFormat="1" spans="1:1">
      <c r="A1" s="3" t="s">
        <v>195</v>
      </c>
    </row>
    <row r="2" s="2" customFormat="1" spans="1:1">
      <c r="A2" s="4" t="s">
        <v>196</v>
      </c>
    </row>
    <row r="3" s="2" customFormat="1" spans="1:1">
      <c r="A3" s="4" t="s">
        <v>197</v>
      </c>
    </row>
    <row r="5" spans="1:1">
      <c r="A5" s="1" t="s">
        <v>198</v>
      </c>
    </row>
    <row r="6" spans="1:9">
      <c r="A6" s="5" t="s">
        <v>199</v>
      </c>
      <c r="B6" s="6"/>
      <c r="C6" s="6"/>
      <c r="D6" s="6"/>
      <c r="E6" s="6"/>
      <c r="F6" s="6"/>
      <c r="G6" s="6"/>
      <c r="H6" s="6"/>
      <c r="I6" s="6"/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>
      <c r="A8" s="6"/>
      <c r="B8" s="6"/>
      <c r="C8" s="6"/>
      <c r="D8" s="6"/>
      <c r="E8" s="6"/>
      <c r="F8" s="6"/>
      <c r="G8" s="6"/>
      <c r="H8" s="6"/>
      <c r="I8" s="6"/>
    </row>
    <row r="9" spans="1:1">
      <c r="A9" s="1" t="s">
        <v>200</v>
      </c>
    </row>
    <row r="10" ht="15" spans="1:1">
      <c r="A10" s="7" t="s">
        <v>201</v>
      </c>
    </row>
  </sheetData>
  <sheetProtection formatCells="0" insertHyperlinks="0" autoFilter="0"/>
  <mergeCells count="1">
    <mergeCell ref="A6:I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202</v>
      </c>
      <c r="B1" t="s">
        <v>203</v>
      </c>
    </row>
    <row r="2" spans="1:1">
      <c r="A2" s="1" t="s">
        <v>204</v>
      </c>
    </row>
    <row r="3" spans="1:1">
      <c r="A3" s="1" t="s">
        <v>205</v>
      </c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3"/>
  <pixelatorList sheetStid="7"/>
  <pixelatorList sheetStid="1"/>
  <pixelatorList sheetStid="4"/>
  <pixelatorList sheetStid="9"/>
  <pixelatorList sheetStid="5"/>
  <pixelatorList sheetStid="6"/>
  <pixelatorList sheetStid="8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WWO_wpscloud_20230922035034-9147342a44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相关工作</vt:lpstr>
      <vt:lpstr>性能测试结果</vt:lpstr>
      <vt:lpstr>任务安排</vt:lpstr>
      <vt:lpstr>启动脚本-单卡</vt:lpstr>
      <vt:lpstr>启动脚本-单卡-glm5.2</vt:lpstr>
      <vt:lpstr>启动脚本-多卡</vt:lpstr>
      <vt:lpstr>测性能-aisbench</vt:lpstr>
      <vt:lpstr>统计命中率脚本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2022-10-11T10:32:00Z</dcterms:created>
  <dcterms:modified xsi:type="dcterms:W3CDTF">2022-10-11T10:33:00Z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