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380" yWindow="-80" windowWidth="21600" windowHeight="14280"/>
  </bookViews>
  <sheets>
    <sheet name="GPG " sheetId="2" r:id="rId1"/>
  </sheets>
  <definedNames>
    <definedName name="_xlnm.Print_Area" localSheetId="0">'GPG '!$L$9:$X$41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9" i="2"/>
  <c r="AB8"/>
  <c r="AA8"/>
  <c r="V8"/>
  <c r="U8"/>
  <c r="AB7"/>
  <c r="AA7"/>
  <c r="V7"/>
  <c r="U7"/>
  <c r="AB6"/>
  <c r="AA6"/>
  <c r="V6"/>
  <c r="U6"/>
  <c r="AB5"/>
  <c r="AA5"/>
  <c r="V5"/>
  <c r="U5"/>
  <c r="AB4"/>
  <c r="AA4"/>
  <c r="V4"/>
  <c r="U4"/>
  <c r="AB3"/>
  <c r="AA3"/>
  <c r="V3"/>
  <c r="U3"/>
  <c r="Q3"/>
  <c r="P3"/>
  <c r="O3"/>
  <c r="N3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<sst xmlns="http://schemas.openxmlformats.org/spreadsheetml/2006/main" count="40" uniqueCount="28">
  <si>
    <t>Nombre de Carbone</t>
  </si>
  <si>
    <t xml:space="preserve">Indice de Rétention </t>
  </si>
  <si>
    <t>Temps de Rétention</t>
  </si>
  <si>
    <t>Tr (min)</t>
  </si>
  <si>
    <t>I(droite)</t>
  </si>
  <si>
    <t>I(calcul)</t>
  </si>
  <si>
    <t>Nombre C</t>
  </si>
  <si>
    <t>Acides Gras méthylés</t>
  </si>
  <si>
    <t>C14 : 0</t>
  </si>
  <si>
    <t>C16 : 0</t>
  </si>
  <si>
    <t>C18 : 0</t>
  </si>
  <si>
    <t>C18 : 1</t>
  </si>
  <si>
    <t>C18 : 2</t>
  </si>
  <si>
    <t>C18 : 3</t>
  </si>
  <si>
    <t>Acide myristique</t>
  </si>
  <si>
    <t>Acide palmitique</t>
  </si>
  <si>
    <t>Acide stéarique</t>
  </si>
  <si>
    <t>Acide oléique</t>
  </si>
  <si>
    <t>Acide linoléique</t>
  </si>
  <si>
    <t>Acide linolénique</t>
  </si>
  <si>
    <t>Aire</t>
  </si>
  <si>
    <t>% AG totaux</t>
  </si>
  <si>
    <t>total</t>
  </si>
  <si>
    <t>C'i (mg/mL)</t>
    <phoneticPr fontId="2" type="noConversion"/>
  </si>
  <si>
    <t xml:space="preserve"> </t>
    <phoneticPr fontId="2" type="noConversion"/>
  </si>
  <si>
    <t xml:space="preserve">Acide gras </t>
    <phoneticPr fontId="2" type="noConversion"/>
  </si>
  <si>
    <t>%</t>
    <phoneticPr fontId="2" type="noConversion"/>
  </si>
  <si>
    <t>acide palmitoléique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</si>
</sst>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fr-FR"/>
            </a:pPr>
            <a:r>
              <a:rPr lang="fr-FR"/>
              <a:t>Courbe</a:t>
            </a:r>
            <a:r>
              <a:rPr lang="fr-FR" baseline="0"/>
              <a:t> d'étalonnage des Hydrocarbures</a:t>
            </a:r>
            <a:endParaRPr lang="fr-FR"/>
          </a:p>
        </c:rich>
      </c:tx>
      <c:layout/>
    </c:title>
    <c:plotArea>
      <c:layout>
        <c:manualLayout>
          <c:layoutTarget val="inner"/>
          <c:xMode val="edge"/>
          <c:yMode val="edge"/>
          <c:x val="0.0913189171301095"/>
          <c:y val="0.11485861681083"/>
          <c:w val="0.679580670802012"/>
          <c:h val="0.8138170458754"/>
        </c:manualLayout>
      </c:layout>
      <c:scatterChart>
        <c:scatterStyle val="lineMarker"/>
        <c:ser>
          <c:idx val="0"/>
          <c:order val="0"/>
          <c:tx>
            <c:v>Indice de rétention = f ( Temps de rétention)</c:v>
          </c:tx>
          <c:spPr>
            <a:ln w="28575">
              <a:noFill/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trendlineType val="linear"/>
            <c:dispEq val="1"/>
            <c:trendlineLbl>
              <c:layout>
                <c:manualLayout>
                  <c:x val="0.222508479306635"/>
                  <c:y val="-0.065736007137038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0,0169 x - 24,917 </a:t>
                    </a:r>
                    <a:endParaRPr lang="en-US"/>
                  </a:p>
                </c:rich>
              </c:tx>
              <c:numFmt formatCode="#.##0_$" sourceLinked="0"/>
            </c:trendlineLbl>
          </c:trendline>
          <c:xVal>
            <c:numRef>
              <c:f>'GPG '!$B$3:$Q$3</c:f>
              <c:numCache>
                <c:formatCode>General</c:formatCode>
                <c:ptCount val="16"/>
                <c:pt idx="0">
                  <c:v>1400.0</c:v>
                </c:pt>
                <c:pt idx="1">
                  <c:v>1500.0</c:v>
                </c:pt>
                <c:pt idx="2">
                  <c:v>1600.0</c:v>
                </c:pt>
                <c:pt idx="3">
                  <c:v>1700.0</c:v>
                </c:pt>
                <c:pt idx="4">
                  <c:v>1800.0</c:v>
                </c:pt>
                <c:pt idx="5">
                  <c:v>1900.0</c:v>
                </c:pt>
                <c:pt idx="6">
                  <c:v>2000.0</c:v>
                </c:pt>
                <c:pt idx="7">
                  <c:v>2100.0</c:v>
                </c:pt>
                <c:pt idx="8">
                  <c:v>2200.0</c:v>
                </c:pt>
                <c:pt idx="9">
                  <c:v>2300.0</c:v>
                </c:pt>
                <c:pt idx="10">
                  <c:v>2400.0</c:v>
                </c:pt>
                <c:pt idx="11">
                  <c:v>2500.0</c:v>
                </c:pt>
                <c:pt idx="12">
                  <c:v>2600.0</c:v>
                </c:pt>
                <c:pt idx="13">
                  <c:v>2700.0</c:v>
                </c:pt>
                <c:pt idx="14">
                  <c:v>2800.0</c:v>
                </c:pt>
                <c:pt idx="15">
                  <c:v>2900.0</c:v>
                </c:pt>
              </c:numCache>
            </c:numRef>
          </c:xVal>
          <c:yVal>
            <c:numRef>
              <c:f>'GPG '!$B$4:$Q$4</c:f>
              <c:numCache>
                <c:formatCode>General</c:formatCode>
                <c:ptCount val="16"/>
                <c:pt idx="0">
                  <c:v>2.196</c:v>
                </c:pt>
                <c:pt idx="1">
                  <c:v>2.299</c:v>
                </c:pt>
                <c:pt idx="2">
                  <c:v>3.283</c:v>
                </c:pt>
                <c:pt idx="3">
                  <c:v>2.76</c:v>
                </c:pt>
                <c:pt idx="4">
                  <c:v>4.407</c:v>
                </c:pt>
                <c:pt idx="5">
                  <c:v>5.535</c:v>
                </c:pt>
                <c:pt idx="6">
                  <c:v>6.933</c:v>
                </c:pt>
                <c:pt idx="7">
                  <c:v>8.658</c:v>
                </c:pt>
                <c:pt idx="8">
                  <c:v>10.64</c:v>
                </c:pt>
                <c:pt idx="9">
                  <c:v>12.778</c:v>
                </c:pt>
                <c:pt idx="10">
                  <c:v>15.006</c:v>
                </c:pt>
                <c:pt idx="11">
                  <c:v>17.245</c:v>
                </c:pt>
                <c:pt idx="12">
                  <c:v>19.47</c:v>
                </c:pt>
                <c:pt idx="13">
                  <c:v>21.69</c:v>
                </c:pt>
                <c:pt idx="14">
                  <c:v>23.91</c:v>
                </c:pt>
                <c:pt idx="15">
                  <c:v>26.14</c:v>
                </c:pt>
              </c:numCache>
            </c:numRef>
          </c:yVal>
        </c:ser>
        <c:axId val="464045720"/>
        <c:axId val="464051160"/>
      </c:scatterChart>
      <c:valAx>
        <c:axId val="464045720"/>
        <c:scaling>
          <c:orientation val="minMax"/>
          <c:min val="1000.0"/>
        </c:scaling>
        <c:axPos val="b"/>
        <c:minorGridlines/>
        <c:title>
          <c:tx>
            <c:rich>
              <a:bodyPr/>
              <a:lstStyle/>
              <a:p>
                <a:pPr>
                  <a:defRPr lang="fr-FR"/>
                </a:pPr>
                <a:r>
                  <a:rPr lang="fr-FR"/>
                  <a:t>Indice de rétention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464051160"/>
        <c:crosses val="autoZero"/>
        <c:crossBetween val="midCat"/>
      </c:valAx>
      <c:valAx>
        <c:axId val="464051160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lang="fr-FR"/>
                </a:pPr>
                <a:r>
                  <a:rPr lang="fr-FR"/>
                  <a:t>Temps de rétention des hydrocarbure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464045720"/>
        <c:crosses val="autoZero"/>
        <c:crossBetween val="midCat"/>
      </c:valAx>
    </c:plotArea>
    <c:legend>
      <c:legendPos val="r"/>
      <c:legendEntry>
        <c:idx val="-1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71740237015828"/>
          <c:y val="0.365874880198448"/>
          <c:w val="0.210582995307405"/>
          <c:h val="0.152669026836762"/>
        </c:manualLayout>
      </c:layout>
      <c:txPr>
        <a:bodyPr/>
        <a:lstStyle/>
        <a:p>
          <a:pPr>
            <a:defRPr lang="fr-FR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9</xdr:row>
      <xdr:rowOff>38100</xdr:rowOff>
    </xdr:from>
    <xdr:to>
      <xdr:col>16</xdr:col>
      <xdr:colOff>393701</xdr:colOff>
      <xdr:row>38</xdr:row>
      <xdr:rowOff>38100</xdr:rowOff>
    </xdr:to>
    <xdr:graphicFrame macro="">
      <xdr:nvGraphicFramePr>
        <xdr:cNvPr id="2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E12"/>
  <sheetViews>
    <sheetView tabSelected="1" workbookViewId="0">
      <selection activeCell="A31" sqref="A31"/>
    </sheetView>
  </sheetViews>
  <sheetFormatPr baseColWidth="10" defaultRowHeight="14"/>
  <cols>
    <col min="1" max="1" width="16.6640625" bestFit="1" customWidth="1"/>
    <col min="2" max="4" width="6.1640625" bestFit="1" customWidth="1"/>
    <col min="5" max="5" width="5.1640625" bestFit="1" customWidth="1"/>
    <col min="6" max="10" width="6.1640625" bestFit="1" customWidth="1"/>
    <col min="11" max="13" width="7.1640625" bestFit="1" customWidth="1"/>
    <col min="14" max="17" width="6.1640625" bestFit="1" customWidth="1"/>
    <col min="22" max="22" width="12.1640625" bestFit="1" customWidth="1"/>
    <col min="23" max="23" width="17.5" bestFit="1" customWidth="1"/>
    <col min="25" max="25" width="17.5" bestFit="1" customWidth="1"/>
    <col min="30" max="30" width="16" bestFit="1" customWidth="1"/>
  </cols>
  <sheetData>
    <row r="2" spans="1:31">
      <c r="A2" s="1" t="s">
        <v>0</v>
      </c>
      <c r="B2" s="2">
        <v>14</v>
      </c>
      <c r="C2" s="2">
        <v>15</v>
      </c>
      <c r="D2" s="2">
        <v>16</v>
      </c>
      <c r="E2" s="2">
        <v>17</v>
      </c>
      <c r="F2" s="2">
        <v>18</v>
      </c>
      <c r="G2" s="2">
        <v>19</v>
      </c>
      <c r="H2" s="2">
        <v>20</v>
      </c>
      <c r="I2" s="2">
        <v>21</v>
      </c>
      <c r="J2" s="2">
        <v>22</v>
      </c>
      <c r="K2" s="2">
        <v>23</v>
      </c>
      <c r="L2" s="2">
        <v>24</v>
      </c>
      <c r="M2" s="2">
        <v>25</v>
      </c>
      <c r="N2" s="2">
        <v>26</v>
      </c>
      <c r="O2" s="2">
        <v>27</v>
      </c>
      <c r="P2" s="2">
        <v>28</v>
      </c>
      <c r="Q2" s="2">
        <v>29</v>
      </c>
      <c r="S2" s="5" t="s">
        <v>6</v>
      </c>
      <c r="T2" s="5" t="s">
        <v>3</v>
      </c>
      <c r="U2" s="5" t="s">
        <v>4</v>
      </c>
      <c r="V2" s="5" t="s">
        <v>5</v>
      </c>
      <c r="W2" s="5" t="s">
        <v>7</v>
      </c>
      <c r="Y2" s="5" t="s">
        <v>7</v>
      </c>
      <c r="Z2" s="6" t="s">
        <v>20</v>
      </c>
      <c r="AA2" s="6" t="s">
        <v>23</v>
      </c>
      <c r="AB2" s="6" t="s">
        <v>21</v>
      </c>
      <c r="AD2" s="11" t="s">
        <v>25</v>
      </c>
      <c r="AE2" s="11" t="s">
        <v>26</v>
      </c>
    </row>
    <row r="3" spans="1:31">
      <c r="A3" s="1" t="s">
        <v>1</v>
      </c>
      <c r="B3" s="2">
        <f>B2*100</f>
        <v>1400</v>
      </c>
      <c r="C3" s="2">
        <f>C2*100</f>
        <v>1500</v>
      </c>
      <c r="D3" s="2">
        <f>D2*100</f>
        <v>1600</v>
      </c>
      <c r="E3" s="2">
        <f>E2*100</f>
        <v>1700</v>
      </c>
      <c r="F3" s="2">
        <f t="shared" ref="F3:Q3" si="0">F2*100</f>
        <v>1800</v>
      </c>
      <c r="G3" s="2">
        <f t="shared" si="0"/>
        <v>1900</v>
      </c>
      <c r="H3" s="2">
        <f t="shared" si="0"/>
        <v>2000</v>
      </c>
      <c r="I3" s="2">
        <f t="shared" si="0"/>
        <v>2100</v>
      </c>
      <c r="J3" s="2">
        <f t="shared" si="0"/>
        <v>2200</v>
      </c>
      <c r="K3" s="2">
        <f t="shared" si="0"/>
        <v>2300</v>
      </c>
      <c r="L3" s="2">
        <f t="shared" si="0"/>
        <v>2400</v>
      </c>
      <c r="M3" s="2">
        <f t="shared" si="0"/>
        <v>2500</v>
      </c>
      <c r="N3" s="2">
        <f t="shared" si="0"/>
        <v>2600</v>
      </c>
      <c r="O3" s="2">
        <f t="shared" si="0"/>
        <v>2700</v>
      </c>
      <c r="P3" s="2">
        <f t="shared" si="0"/>
        <v>2800</v>
      </c>
      <c r="Q3" s="2">
        <f t="shared" si="0"/>
        <v>2900</v>
      </c>
      <c r="S3" s="3" t="s">
        <v>8</v>
      </c>
      <c r="T3" s="2">
        <v>5.87</v>
      </c>
      <c r="U3" s="10">
        <f>(T3+24.917)/0.0169</f>
        <v>1821.7159763313614</v>
      </c>
      <c r="V3" s="10">
        <f>100*(5.87-G4)/(H4-G4)+100*19</f>
        <v>1923.9628040057225</v>
      </c>
      <c r="W3" s="2" t="s">
        <v>14</v>
      </c>
      <c r="Y3" s="2" t="s">
        <v>14</v>
      </c>
      <c r="Z3" s="2">
        <v>1808.12</v>
      </c>
      <c r="AA3" s="9">
        <f>2</f>
        <v>2</v>
      </c>
      <c r="AB3" s="4">
        <f t="shared" ref="AB3:AB8" si="1">100*Z3/$Z$9</f>
        <v>63.699841465562805</v>
      </c>
      <c r="AD3" s="2" t="s">
        <v>15</v>
      </c>
      <c r="AE3" s="12">
        <v>13</v>
      </c>
    </row>
    <row r="4" spans="1:31">
      <c r="A4" s="1" t="s">
        <v>2</v>
      </c>
      <c r="B4" s="2">
        <v>2.1960000000000002</v>
      </c>
      <c r="C4" s="2">
        <v>2.2989999999999999</v>
      </c>
      <c r="D4" s="2">
        <v>3.2829999999999999</v>
      </c>
      <c r="E4" s="2">
        <v>2.76</v>
      </c>
      <c r="F4" s="2">
        <v>4.407</v>
      </c>
      <c r="G4" s="2">
        <v>5.5350000000000001</v>
      </c>
      <c r="H4" s="2">
        <v>6.9329999999999998</v>
      </c>
      <c r="I4" s="2">
        <v>8.6579999999999995</v>
      </c>
      <c r="J4" s="2">
        <v>10.64</v>
      </c>
      <c r="K4" s="2">
        <v>12.778</v>
      </c>
      <c r="L4" s="2">
        <v>15.006</v>
      </c>
      <c r="M4" s="2">
        <v>17.245000000000001</v>
      </c>
      <c r="N4" s="2">
        <v>19.47</v>
      </c>
      <c r="O4" s="2">
        <v>21.69</v>
      </c>
      <c r="P4" s="2">
        <v>23.91</v>
      </c>
      <c r="Q4" s="2">
        <v>26.14</v>
      </c>
      <c r="S4" s="3" t="s">
        <v>9</v>
      </c>
      <c r="T4" s="2">
        <v>8.52</v>
      </c>
      <c r="U4" s="10">
        <f t="shared" ref="U4:U8" si="2">(T4+24.917)/0.0169</f>
        <v>1978.5207100591717</v>
      </c>
      <c r="V4" s="10">
        <f>100*(8.5-H4)/(I4-H4)+100*20</f>
        <v>2090.840579710145</v>
      </c>
      <c r="W4" s="2" t="s">
        <v>15</v>
      </c>
      <c r="Y4" s="2" t="s">
        <v>15</v>
      </c>
      <c r="Z4" s="2">
        <v>269.02</v>
      </c>
      <c r="AA4" s="9">
        <f>2*Z4/1808.12</f>
        <v>0.29756874543724976</v>
      </c>
      <c r="AB4" s="4">
        <f t="shared" si="1"/>
        <v>9.4775409547296121</v>
      </c>
      <c r="AD4" s="12" t="s">
        <v>27</v>
      </c>
      <c r="AE4" s="12">
        <v>1</v>
      </c>
    </row>
    <row r="5" spans="1:31">
      <c r="S5" s="3" t="s">
        <v>10</v>
      </c>
      <c r="T5" s="2">
        <v>13.25</v>
      </c>
      <c r="U5" s="10">
        <f t="shared" si="2"/>
        <v>2258.4023668639056</v>
      </c>
      <c r="V5" s="10">
        <f>100*(13.27-K4)/(L4-K4)+100*23</f>
        <v>2322.0825852782764</v>
      </c>
      <c r="W5" s="2" t="s">
        <v>16</v>
      </c>
      <c r="Y5" s="2" t="s">
        <v>16</v>
      </c>
      <c r="Z5" s="2">
        <v>89.31</v>
      </c>
      <c r="AA5" s="9">
        <f t="shared" ref="AA5:AA8" si="3">2*Z5/1808.12</f>
        <v>9.8787691082450294E-2</v>
      </c>
      <c r="AB5" s="4">
        <f t="shared" si="1"/>
        <v>3.1463801303505377</v>
      </c>
      <c r="AD5" s="2" t="s">
        <v>16</v>
      </c>
      <c r="AE5" s="12">
        <v>3</v>
      </c>
    </row>
    <row r="6" spans="1:31">
      <c r="S6" s="3" t="s">
        <v>11</v>
      </c>
      <c r="T6" s="2">
        <v>13.88</v>
      </c>
      <c r="U6" s="10">
        <f t="shared" si="2"/>
        <v>2295.6804733727813</v>
      </c>
      <c r="V6" s="10">
        <f>100*(14.03-K4)/(L4-K4)+100*23</f>
        <v>2356.193895870736</v>
      </c>
      <c r="W6" s="2" t="s">
        <v>17</v>
      </c>
      <c r="Y6" s="2" t="s">
        <v>17</v>
      </c>
      <c r="Z6" s="2">
        <v>2257.89</v>
      </c>
      <c r="AA6" s="9">
        <f t="shared" si="3"/>
        <v>2.4975001659181912</v>
      </c>
      <c r="AB6" s="4">
        <f t="shared" si="1"/>
        <v>79.545182314602798</v>
      </c>
      <c r="AD6" s="2" t="s">
        <v>17</v>
      </c>
      <c r="AE6" s="12">
        <v>70</v>
      </c>
    </row>
    <row r="7" spans="1:31">
      <c r="S7" s="3" t="s">
        <v>12</v>
      </c>
      <c r="T7" s="2">
        <v>15.3</v>
      </c>
      <c r="U7" s="10">
        <f t="shared" si="2"/>
        <v>2379.7041420118344</v>
      </c>
      <c r="V7" s="10">
        <f>100*(15.15-L4)/(M4-L4)+100*24</f>
        <v>2406.4314426083074</v>
      </c>
      <c r="W7" s="2" t="s">
        <v>18</v>
      </c>
      <c r="Y7" s="2" t="s">
        <v>18</v>
      </c>
      <c r="Z7" s="2">
        <v>203.22</v>
      </c>
      <c r="AA7" s="9">
        <f t="shared" si="3"/>
        <v>0.22478596553326108</v>
      </c>
      <c r="AB7" s="4">
        <f t="shared" si="1"/>
        <v>7.1594151840760976</v>
      </c>
      <c r="AD7" s="2" t="s">
        <v>18</v>
      </c>
      <c r="AE7" s="12">
        <v>10</v>
      </c>
    </row>
    <row r="8" spans="1:31">
      <c r="S8" s="3" t="s">
        <v>13</v>
      </c>
      <c r="T8" s="2">
        <v>15.85</v>
      </c>
      <c r="U8" s="10">
        <f t="shared" si="2"/>
        <v>2412.2485207100594</v>
      </c>
      <c r="V8" s="10">
        <f>100*(16.82-L4)/(M4-L4)+100*24</f>
        <v>2481.0183117463152</v>
      </c>
      <c r="W8" s="2" t="s">
        <v>19</v>
      </c>
      <c r="Y8" s="2" t="s">
        <v>19</v>
      </c>
      <c r="Z8" s="2">
        <v>19.059999999999999</v>
      </c>
      <c r="AA8" s="9">
        <f t="shared" si="3"/>
        <v>2.1082671504103711E-2</v>
      </c>
      <c r="AB8" s="4">
        <f t="shared" si="1"/>
        <v>0.67148141624097235</v>
      </c>
      <c r="AD8" s="2" t="s">
        <v>19</v>
      </c>
      <c r="AE8" s="12">
        <v>1</v>
      </c>
    </row>
    <row r="9" spans="1:31">
      <c r="Y9" s="7" t="s">
        <v>22</v>
      </c>
      <c r="Z9">
        <f>SUM(Z4:Z8)</f>
        <v>2838.4999999999995</v>
      </c>
      <c r="AA9" s="8"/>
    </row>
    <row r="12" spans="1:31">
      <c r="T12" t="s">
        <v>24</v>
      </c>
    </row>
  </sheetData>
  <phoneticPr fontId="2" type="noConversion"/>
  <pageMargins left="0.70078740157480324" right="0.70078740157480324" top="0.75196850393700787" bottom="0.75196850393700787" header="0.29921259842519687" footer="0.29921259842519687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GPG 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</dc:creator>
  <cp:lastModifiedBy>Clémence GREVAT</cp:lastModifiedBy>
  <cp:lastPrinted>2011-11-20T21:05:15Z</cp:lastPrinted>
  <dcterms:created xsi:type="dcterms:W3CDTF">2011-11-17T15:55:39Z</dcterms:created>
  <dcterms:modified xsi:type="dcterms:W3CDTF">2011-11-29T21:04:51Z</dcterms:modified>
</cp:coreProperties>
</file>