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showInkAnnotation="0" autoCompressPictures="0"/>
  <bookViews>
    <workbookView xWindow="240" yWindow="0" windowWidth="26520" windowHeight="16200" tabRatio="500" firstSheet="6" activeTab="6"/>
  </bookViews>
  <sheets>
    <sheet name="dopencl matrix" sheetId="1" r:id="rId1"/>
    <sheet name="dopencl summary" sheetId="2" r:id="rId2"/>
    <sheet name="Aparapi Matrix" sheetId="3" r:id="rId3"/>
    <sheet name="cluster ut" sheetId="5" r:id="rId4"/>
    <sheet name="Sharded Matrix" sheetId="4" r:id="rId5"/>
    <sheet name="Sharded Mandelbrot" sheetId="6" r:id="rId6"/>
    <sheet name="Full Benchmark Single Device" sheetId="9" r:id="rId7"/>
    <sheet name="Full Benchmark local" sheetId="7" r:id="rId8"/>
    <sheet name="Full Benchmark Hybrid" sheetId="8" r:id="rId9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9" i="9" l="1"/>
  <c r="C24" i="9"/>
  <c r="C25" i="9"/>
  <c r="C26" i="9"/>
  <c r="C27" i="9"/>
  <c r="C28" i="9"/>
  <c r="C19" i="7"/>
  <c r="B19" i="7"/>
  <c r="N17" i="9"/>
  <c r="M17" i="9"/>
  <c r="N16" i="9"/>
  <c r="M16" i="9"/>
  <c r="N15" i="9"/>
  <c r="M15" i="9"/>
  <c r="N14" i="9"/>
  <c r="M14" i="9"/>
  <c r="N13" i="9"/>
  <c r="M13" i="9"/>
  <c r="N12" i="9"/>
  <c r="M12" i="9"/>
  <c r="C8" i="9"/>
  <c r="B8" i="9"/>
  <c r="C8" i="7"/>
  <c r="B8" i="7"/>
  <c r="Q31" i="2"/>
  <c r="Q32" i="2"/>
  <c r="Q33" i="2"/>
  <c r="Q34" i="2"/>
  <c r="Q35" i="2"/>
  <c r="Q36" i="2"/>
  <c r="Q37" i="2"/>
  <c r="Q30" i="2"/>
  <c r="H31" i="2"/>
  <c r="H32" i="2"/>
  <c r="H33" i="2"/>
  <c r="H34" i="2"/>
  <c r="H35" i="2"/>
  <c r="H36" i="2"/>
  <c r="H37" i="2"/>
  <c r="H30" i="2"/>
  <c r="Q4" i="4"/>
  <c r="Q5" i="4"/>
  <c r="Q6" i="4"/>
  <c r="Q7" i="4"/>
  <c r="Q8" i="4"/>
  <c r="Q9" i="4"/>
  <c r="Q10" i="4"/>
  <c r="Q11" i="4"/>
  <c r="Q12" i="4"/>
  <c r="Q3" i="4"/>
  <c r="P4" i="4"/>
  <c r="P5" i="4"/>
  <c r="P6" i="4"/>
  <c r="P7" i="4"/>
  <c r="P8" i="4"/>
  <c r="P9" i="4"/>
  <c r="P10" i="4"/>
  <c r="P11" i="4"/>
  <c r="P12" i="4"/>
  <c r="P3" i="4"/>
  <c r="I5" i="6"/>
  <c r="I6" i="6"/>
  <c r="I7" i="6"/>
  <c r="I8" i="6"/>
  <c r="I9" i="6"/>
  <c r="I10" i="6"/>
  <c r="I11" i="6"/>
  <c r="I4" i="6"/>
  <c r="G17" i="3"/>
  <c r="G18" i="3"/>
  <c r="G19" i="3"/>
  <c r="G20" i="3"/>
  <c r="G21" i="3"/>
  <c r="G22" i="3"/>
  <c r="G23" i="3"/>
  <c r="G16" i="3"/>
  <c r="F17" i="3"/>
  <c r="F18" i="3"/>
  <c r="F19" i="3"/>
  <c r="F20" i="3"/>
  <c r="F21" i="3"/>
  <c r="F22" i="3"/>
  <c r="F23" i="3"/>
  <c r="F16" i="3"/>
  <c r="E17" i="3"/>
  <c r="E18" i="3"/>
  <c r="E19" i="3"/>
  <c r="E20" i="3"/>
  <c r="E21" i="3"/>
  <c r="E22" i="3"/>
  <c r="E23" i="3"/>
  <c r="E16" i="3"/>
  <c r="M45" i="5"/>
  <c r="L45" i="5"/>
  <c r="N45" i="5"/>
  <c r="M28" i="5"/>
  <c r="L28" i="5"/>
  <c r="N28" i="5"/>
  <c r="N13" i="5"/>
  <c r="M13" i="5"/>
  <c r="L13" i="5"/>
  <c r="K45" i="5"/>
  <c r="J45" i="5"/>
  <c r="K28" i="5"/>
  <c r="J28" i="5"/>
  <c r="K13" i="5"/>
  <c r="J13" i="5"/>
  <c r="J11" i="3"/>
  <c r="I11" i="3"/>
  <c r="J5" i="3"/>
  <c r="I5" i="3"/>
  <c r="B30" i="2"/>
  <c r="P37" i="2"/>
  <c r="O37" i="2"/>
  <c r="L37" i="2"/>
  <c r="N37" i="2"/>
  <c r="K37" i="2"/>
  <c r="M37" i="2"/>
  <c r="G37" i="2"/>
  <c r="F37" i="2"/>
  <c r="C37" i="2"/>
  <c r="E37" i="2"/>
  <c r="B37" i="2"/>
  <c r="D37" i="2"/>
  <c r="P36" i="2"/>
  <c r="O36" i="2"/>
  <c r="L36" i="2"/>
  <c r="N36" i="2"/>
  <c r="K36" i="2"/>
  <c r="M36" i="2"/>
  <c r="G36" i="2"/>
  <c r="F36" i="2"/>
  <c r="C36" i="2"/>
  <c r="E36" i="2"/>
  <c r="B36" i="2"/>
  <c r="D36" i="2"/>
  <c r="P35" i="2"/>
  <c r="O35" i="2"/>
  <c r="L35" i="2"/>
  <c r="N35" i="2"/>
  <c r="K35" i="2"/>
  <c r="M35" i="2"/>
  <c r="G35" i="2"/>
  <c r="F35" i="2"/>
  <c r="C35" i="2"/>
  <c r="E35" i="2"/>
  <c r="B35" i="2"/>
  <c r="D35" i="2"/>
  <c r="P34" i="2"/>
  <c r="O34" i="2"/>
  <c r="L34" i="2"/>
  <c r="N34" i="2"/>
  <c r="K34" i="2"/>
  <c r="M34" i="2"/>
  <c r="G34" i="2"/>
  <c r="F34" i="2"/>
  <c r="C34" i="2"/>
  <c r="E34" i="2"/>
  <c r="B34" i="2"/>
  <c r="D34" i="2"/>
  <c r="P33" i="2"/>
  <c r="O33" i="2"/>
  <c r="L33" i="2"/>
  <c r="N33" i="2"/>
  <c r="K33" i="2"/>
  <c r="M33" i="2"/>
  <c r="G33" i="2"/>
  <c r="F33" i="2"/>
  <c r="C33" i="2"/>
  <c r="E33" i="2"/>
  <c r="B33" i="2"/>
  <c r="D33" i="2"/>
  <c r="P32" i="2"/>
  <c r="O32" i="2"/>
  <c r="L32" i="2"/>
  <c r="N32" i="2"/>
  <c r="K32" i="2"/>
  <c r="M32" i="2"/>
  <c r="G32" i="2"/>
  <c r="F32" i="2"/>
  <c r="C32" i="2"/>
  <c r="E32" i="2"/>
  <c r="B32" i="2"/>
  <c r="D32" i="2"/>
  <c r="P31" i="2"/>
  <c r="O31" i="2"/>
  <c r="L31" i="2"/>
  <c r="N31" i="2"/>
  <c r="K31" i="2"/>
  <c r="M31" i="2"/>
  <c r="G31" i="2"/>
  <c r="F31" i="2"/>
  <c r="C31" i="2"/>
  <c r="E31" i="2"/>
  <c r="B31" i="2"/>
  <c r="D31" i="2"/>
  <c r="P30" i="2"/>
  <c r="O30" i="2"/>
  <c r="L30" i="2"/>
  <c r="N30" i="2"/>
  <c r="K30" i="2"/>
  <c r="M30" i="2"/>
  <c r="G30" i="2"/>
  <c r="F30" i="2"/>
  <c r="C30" i="2"/>
  <c r="E30" i="2"/>
  <c r="D30" i="2"/>
  <c r="K5" i="2"/>
  <c r="L5" i="2"/>
  <c r="O5" i="2"/>
  <c r="M5" i="2"/>
  <c r="P5" i="2"/>
  <c r="N5" i="2"/>
  <c r="K6" i="2"/>
  <c r="L6" i="2"/>
  <c r="O6" i="2"/>
  <c r="M6" i="2"/>
  <c r="P6" i="2"/>
  <c r="N6" i="2"/>
  <c r="K7" i="2"/>
  <c r="L7" i="2"/>
  <c r="O7" i="2"/>
  <c r="M7" i="2"/>
  <c r="P7" i="2"/>
  <c r="N7" i="2"/>
  <c r="K8" i="2"/>
  <c r="L8" i="2"/>
  <c r="O8" i="2"/>
  <c r="M8" i="2"/>
  <c r="P8" i="2"/>
  <c r="N8" i="2"/>
  <c r="K9" i="2"/>
  <c r="L9" i="2"/>
  <c r="O9" i="2"/>
  <c r="M9" i="2"/>
  <c r="P9" i="2"/>
  <c r="N9" i="2"/>
  <c r="K10" i="2"/>
  <c r="L10" i="2"/>
  <c r="O10" i="2"/>
  <c r="M10" i="2"/>
  <c r="P10" i="2"/>
  <c r="N10" i="2"/>
  <c r="K11" i="2"/>
  <c r="L11" i="2"/>
  <c r="O11" i="2"/>
  <c r="M11" i="2"/>
  <c r="P11" i="2"/>
  <c r="N11" i="2"/>
  <c r="M4" i="2"/>
  <c r="P4" i="2"/>
  <c r="O4" i="2"/>
  <c r="L4" i="2"/>
  <c r="K4" i="2"/>
  <c r="N4" i="2"/>
  <c r="D5" i="2"/>
  <c r="E5" i="2"/>
  <c r="D6" i="2"/>
  <c r="E6" i="2"/>
  <c r="D7" i="2"/>
  <c r="E7" i="2"/>
  <c r="D8" i="2"/>
  <c r="E8" i="2"/>
  <c r="D9" i="2"/>
  <c r="E9" i="2"/>
  <c r="D10" i="2"/>
  <c r="E10" i="2"/>
  <c r="D11" i="2"/>
  <c r="E11" i="2"/>
  <c r="E4" i="2"/>
  <c r="D4" i="2"/>
  <c r="F5" i="2"/>
  <c r="G5" i="2"/>
  <c r="F6" i="2"/>
  <c r="G6" i="2"/>
  <c r="F7" i="2"/>
  <c r="G7" i="2"/>
  <c r="F8" i="2"/>
  <c r="G8" i="2"/>
  <c r="F9" i="2"/>
  <c r="G9" i="2"/>
  <c r="F10" i="2"/>
  <c r="G10" i="2"/>
  <c r="F11" i="2"/>
  <c r="G11" i="2"/>
  <c r="G4" i="2"/>
  <c r="F4" i="2"/>
  <c r="B5" i="2"/>
  <c r="C5" i="2"/>
  <c r="B6" i="2"/>
  <c r="C6" i="2"/>
  <c r="B7" i="2"/>
  <c r="C7" i="2"/>
  <c r="B8" i="2"/>
  <c r="C8" i="2"/>
  <c r="B9" i="2"/>
  <c r="C9" i="2"/>
  <c r="B10" i="2"/>
  <c r="C10" i="2"/>
  <c r="B11" i="2"/>
  <c r="C11" i="2"/>
  <c r="C4" i="2"/>
  <c r="B4" i="2"/>
  <c r="D45" i="1"/>
  <c r="F45" i="1"/>
  <c r="B45" i="1"/>
  <c r="J38" i="1"/>
  <c r="J39" i="1"/>
  <c r="J40" i="1"/>
  <c r="J41" i="1"/>
  <c r="J42" i="1"/>
  <c r="J43" i="1"/>
  <c r="J44" i="1"/>
  <c r="J37" i="1"/>
  <c r="B21" i="1"/>
  <c r="Q19" i="1"/>
  <c r="S19" i="1"/>
  <c r="O19" i="1"/>
  <c r="D19" i="1"/>
  <c r="F19" i="1"/>
  <c r="B19" i="1"/>
  <c r="W38" i="1"/>
  <c r="W39" i="1"/>
  <c r="W40" i="1"/>
  <c r="W41" i="1"/>
  <c r="W42" i="1"/>
  <c r="W43" i="1"/>
  <c r="W44" i="1"/>
  <c r="W37" i="1"/>
  <c r="J12" i="1"/>
  <c r="J13" i="1"/>
  <c r="J14" i="1"/>
  <c r="J15" i="1"/>
  <c r="J16" i="1"/>
  <c r="J17" i="1"/>
  <c r="J18" i="1"/>
  <c r="J11" i="1"/>
  <c r="W12" i="1"/>
  <c r="W13" i="1"/>
  <c r="W14" i="1"/>
  <c r="W15" i="1"/>
  <c r="W16" i="1"/>
  <c r="W17" i="1"/>
  <c r="W18" i="1"/>
  <c r="W11" i="1"/>
  <c r="L5" i="1"/>
  <c r="K5" i="1"/>
</calcChain>
</file>

<file path=xl/sharedStrings.xml><?xml version="1.0" encoding="utf-8"?>
<sst xmlns="http://schemas.openxmlformats.org/spreadsheetml/2006/main" count="194" uniqueCount="66">
  <si>
    <t>Local</t>
  </si>
  <si>
    <t>Remote</t>
  </si>
  <si>
    <t>AVG</t>
  </si>
  <si>
    <t>STDEV</t>
  </si>
  <si>
    <t>STDDEV</t>
  </si>
  <si>
    <t>ping n=30</t>
  </si>
  <si>
    <t>min</t>
  </si>
  <si>
    <t>avg</t>
  </si>
  <si>
    <t>max</t>
  </si>
  <si>
    <t>mdev</t>
  </si>
  <si>
    <t>./benchmark 5000 15000 1000 5 0</t>
  </si>
  <si>
    <t>iperf3 n=60</t>
  </si>
  <si>
    <t>BufferA</t>
  </si>
  <si>
    <t>BufferB</t>
  </si>
  <si>
    <t>BufferC</t>
  </si>
  <si>
    <t>TOTAL</t>
  </si>
  <si>
    <t>stdev</t>
  </si>
  <si>
    <t>144 cores 1Gbit</t>
  </si>
  <si>
    <t>Computation</t>
  </si>
  <si>
    <t>BUFFER AVG</t>
  </si>
  <si>
    <t>BUFFER STDEV</t>
  </si>
  <si>
    <t>COMPUTATION AVG</t>
  </si>
  <si>
    <t>COMPUTATION STDEV</t>
  </si>
  <si>
    <t>TOTAL AVG</t>
  </si>
  <si>
    <t>TOTAL STDEV</t>
  </si>
  <si>
    <t>n=100</t>
  </si>
  <si>
    <t>Aparapi</t>
  </si>
  <si>
    <t>2 Devices 1Gbit</t>
  </si>
  <si>
    <t>Single Device</t>
  </si>
  <si>
    <t>Aparapi 1000lines</t>
  </si>
  <si>
    <t>Aparapi 1 lines small data</t>
  </si>
  <si>
    <t>8 cores 10Gbit</t>
  </si>
  <si>
    <t>Original like Aparapi</t>
  </si>
  <si>
    <t>Original by hand</t>
  </si>
  <si>
    <t>Average</t>
  </si>
  <si>
    <t>Stdev</t>
  </si>
  <si>
    <t>10 shards</t>
  </si>
  <si>
    <t>2 shards</t>
  </si>
  <si>
    <t>100000 iterations</t>
  </si>
  <si>
    <t>1 Device</t>
  </si>
  <si>
    <t>Matrix Big</t>
  </si>
  <si>
    <t>Matrix Small</t>
  </si>
  <si>
    <t>Mandelbrot Big</t>
  </si>
  <si>
    <t>Mandelbrot Small</t>
  </si>
  <si>
    <t>Kmeans</t>
  </si>
  <si>
    <t>Nbody</t>
  </si>
  <si>
    <t>Runtimes</t>
  </si>
  <si>
    <t>Average Kernel Time</t>
  </si>
  <si>
    <t>Full Runtimes</t>
  </si>
  <si>
    <t>Run 1</t>
  </si>
  <si>
    <t>Run 2</t>
  </si>
  <si>
    <t>Run 3</t>
  </si>
  <si>
    <t>Run 4</t>
  </si>
  <si>
    <t>Run 5</t>
  </si>
  <si>
    <t>Subtract 2 seconds</t>
  </si>
  <si>
    <t>1 local device 8 cores no dopencl</t>
  </si>
  <si>
    <t xml:space="preserve">java -jar full_benchmark </t>
  </si>
  <si>
    <t>2 devices local</t>
  </si>
  <si>
    <t>1 device with 8 cores is management itself</t>
  </si>
  <si>
    <t>3 devices local</t>
  </si>
  <si>
    <t>1 device with 8 cores is connected via 10 gbit</t>
  </si>
  <si>
    <t>1 device with 144 cores connected via 1 gbit</t>
  </si>
  <si>
    <t>Matrix 1</t>
  </si>
  <si>
    <t>Matrix 2</t>
  </si>
  <si>
    <t>Mandelbrot 1</t>
  </si>
  <si>
    <t>Mandelbrot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</si>
</sst>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sz val="12"/>
      <color rgb="FF000000"/>
      <name val="Calibri"/>
      <family val="2"/>
      <charset val="134"/>
      <scheme val="minor"/>
    </font>
    <font>
      <sz val="12"/>
      <color rgb="FF010000"/>
      <name val="Calibri"/>
    </font>
    <font>
      <sz val="12"/>
      <color rgb="FF000000"/>
      <name val="Calibri"/>
    </font>
    <font>
      <b/>
      <sz val="14"/>
      <color rgb="FF41286F"/>
      <name val="Arial"/>
      <family val="2"/>
    </font>
    <font>
      <b/>
      <sz val="14"/>
      <color rgb="FF41286F"/>
      <name val="Calibri"/>
    </font>
    <font>
      <sz val="10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02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3" fillId="0" borderId="0" xfId="0" applyFont="1"/>
    <xf numFmtId="10" fontId="0" fillId="0" borderId="0" xfId="0" applyNumberFormat="1"/>
    <xf numFmtId="17" fontId="4" fillId="0" borderId="0" xfId="0" applyNumberFormat="1" applyFont="1"/>
    <xf numFmtId="3" fontId="4" fillId="0" borderId="0" xfId="0" applyNumberFormat="1" applyFont="1"/>
    <xf numFmtId="0" fontId="4" fillId="0" borderId="0" xfId="0" applyFont="1"/>
    <xf numFmtId="3" fontId="5" fillId="0" borderId="0" xfId="0" applyNumberFormat="1" applyFont="1"/>
    <xf numFmtId="0" fontId="5" fillId="0" borderId="0" xfId="0" applyFont="1"/>
    <xf numFmtId="0" fontId="6" fillId="0" borderId="0" xfId="0" applyFont="1"/>
    <xf numFmtId="0" fontId="7" fillId="0" borderId="0" xfId="0" applyFont="1"/>
    <xf numFmtId="3" fontId="8" fillId="0" borderId="0" xfId="0" applyNumberFormat="1" applyFont="1"/>
    <xf numFmtId="0" fontId="7" fillId="0" borderId="0" xfId="0" applyFont="1"/>
  </cellXfs>
  <cellStyles count="10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6"/>
  <sheetViews>
    <sheetView showRuler="0" topLeftCell="A11" workbookViewId="0">
      <selection activeCell="G50" sqref="G50"/>
    </sheetView>
  </sheetViews>
  <sheetFormatPr baseColWidth="10" defaultRowHeight="15" x14ac:dyDescent="0"/>
  <sheetData>
    <row r="1" spans="1:23">
      <c r="A1" t="s">
        <v>17</v>
      </c>
      <c r="B1" t="s">
        <v>10</v>
      </c>
    </row>
    <row r="2" spans="1:23">
      <c r="K2">
        <v>0.14000000000000001</v>
      </c>
      <c r="L2">
        <v>1.2E-2</v>
      </c>
    </row>
    <row r="3" spans="1:23">
      <c r="A3" t="s">
        <v>5</v>
      </c>
      <c r="C3" t="s">
        <v>7</v>
      </c>
      <c r="D3" t="s">
        <v>16</v>
      </c>
    </row>
    <row r="4" spans="1:23">
      <c r="C4">
        <v>0.186</v>
      </c>
      <c r="D4">
        <v>2.1999999999999999E-2</v>
      </c>
      <c r="K4">
        <v>9.4090000000000007</v>
      </c>
      <c r="L4">
        <v>5.1410610261478508E-2</v>
      </c>
    </row>
    <row r="5" spans="1:23">
      <c r="A5" s="1" t="s">
        <v>11</v>
      </c>
      <c r="B5" s="1"/>
      <c r="K5">
        <f>K4*1000</f>
        <v>9409</v>
      </c>
      <c r="L5">
        <f>L4*1000</f>
        <v>51.41061026147851</v>
      </c>
    </row>
    <row r="6" spans="1:23">
      <c r="A6" s="1">
        <v>941.31666670000004</v>
      </c>
      <c r="B6" s="1">
        <v>0.947640543</v>
      </c>
    </row>
    <row r="8" spans="1:23">
      <c r="A8" t="s">
        <v>1</v>
      </c>
      <c r="N8" t="s">
        <v>0</v>
      </c>
    </row>
    <row r="9" spans="1:23">
      <c r="B9" t="s">
        <v>12</v>
      </c>
      <c r="D9" t="s">
        <v>13</v>
      </c>
      <c r="F9" t="s">
        <v>14</v>
      </c>
      <c r="H9" t="s">
        <v>15</v>
      </c>
      <c r="J9" t="s">
        <v>18</v>
      </c>
      <c r="O9" t="s">
        <v>12</v>
      </c>
      <c r="Q9" t="s">
        <v>13</v>
      </c>
      <c r="S9" t="s">
        <v>14</v>
      </c>
      <c r="U9" t="s">
        <v>15</v>
      </c>
      <c r="W9" t="s">
        <v>18</v>
      </c>
    </row>
    <row r="10" spans="1:23">
      <c r="B10" t="s">
        <v>2</v>
      </c>
      <c r="C10" t="s">
        <v>4</v>
      </c>
      <c r="D10" t="s">
        <v>2</v>
      </c>
      <c r="E10" t="s">
        <v>4</v>
      </c>
      <c r="F10" t="s">
        <v>2</v>
      </c>
      <c r="G10" t="s">
        <v>4</v>
      </c>
      <c r="H10" t="s">
        <v>2</v>
      </c>
      <c r="I10" t="s">
        <v>4</v>
      </c>
      <c r="J10" t="s">
        <v>2</v>
      </c>
      <c r="O10" t="s">
        <v>2</v>
      </c>
      <c r="P10" t="s">
        <v>4</v>
      </c>
      <c r="Q10" t="s">
        <v>2</v>
      </c>
      <c r="R10" t="s">
        <v>4</v>
      </c>
      <c r="S10" t="s">
        <v>2</v>
      </c>
      <c r="T10" t="s">
        <v>4</v>
      </c>
      <c r="U10" t="s">
        <v>2</v>
      </c>
      <c r="V10" t="s">
        <v>4</v>
      </c>
      <c r="W10" t="s">
        <v>2</v>
      </c>
    </row>
    <row r="11" spans="1:23">
      <c r="A11">
        <v>1000</v>
      </c>
      <c r="B11">
        <v>34.4679</v>
      </c>
      <c r="C11">
        <v>0.18124699999999999</v>
      </c>
      <c r="D11">
        <v>34.6248</v>
      </c>
      <c r="E11">
        <v>0.29081800000000002</v>
      </c>
      <c r="F11">
        <v>22.161300000000001</v>
      </c>
      <c r="G11">
        <v>1.8990800000000001</v>
      </c>
      <c r="H11">
        <v>178.36600000000001</v>
      </c>
      <c r="I11">
        <v>33.718899999999998</v>
      </c>
      <c r="J11">
        <f>H11-F11-D11-B11</f>
        <v>87.112000000000009</v>
      </c>
      <c r="N11">
        <v>1000</v>
      </c>
      <c r="O11">
        <v>2.1684399999999999</v>
      </c>
      <c r="P11">
        <v>0.169158</v>
      </c>
      <c r="Q11">
        <v>1.84002</v>
      </c>
      <c r="R11">
        <v>0.25249199999999999</v>
      </c>
      <c r="S11">
        <v>2.0088300000000001</v>
      </c>
      <c r="T11">
        <v>0.411829</v>
      </c>
      <c r="U11">
        <v>115.99</v>
      </c>
      <c r="V11">
        <v>71.818200000000004</v>
      </c>
      <c r="W11">
        <f>U11-S11-Q11-O11</f>
        <v>109.97270999999999</v>
      </c>
    </row>
    <row r="12" spans="1:23">
      <c r="A12">
        <v>2000</v>
      </c>
      <c r="B12">
        <v>138.114</v>
      </c>
      <c r="C12">
        <v>0.50234900000000005</v>
      </c>
      <c r="D12">
        <v>138.51499999999999</v>
      </c>
      <c r="E12">
        <v>0.46370499999999998</v>
      </c>
      <c r="F12">
        <v>120.9</v>
      </c>
      <c r="G12">
        <v>0.12745500000000001</v>
      </c>
      <c r="H12">
        <v>566.22199999999998</v>
      </c>
      <c r="I12">
        <v>5.4855600000000004</v>
      </c>
      <c r="J12">
        <f t="shared" ref="J12:J18" si="0">H12-F12-D12-B12</f>
        <v>168.69300000000001</v>
      </c>
      <c r="N12">
        <v>2000</v>
      </c>
      <c r="O12">
        <v>7.4395300000000004</v>
      </c>
      <c r="P12">
        <v>0.34578300000000001</v>
      </c>
      <c r="Q12">
        <v>6.0344199999999999</v>
      </c>
      <c r="R12">
        <v>0.64000400000000002</v>
      </c>
      <c r="S12">
        <v>4.6187800000000001</v>
      </c>
      <c r="T12">
        <v>1.7803800000000001</v>
      </c>
      <c r="U12">
        <v>164.226</v>
      </c>
      <c r="V12">
        <v>3.9483299999999999</v>
      </c>
      <c r="W12">
        <f t="shared" ref="W12:W18" si="1">U12-S12-Q12-O12</f>
        <v>146.13327000000001</v>
      </c>
    </row>
    <row r="13" spans="1:23">
      <c r="A13">
        <v>3000</v>
      </c>
      <c r="B13">
        <v>310.798</v>
      </c>
      <c r="C13">
        <v>0.29265099999999999</v>
      </c>
      <c r="D13">
        <v>310.291</v>
      </c>
      <c r="E13">
        <v>0.13698099999999999</v>
      </c>
      <c r="F13">
        <v>289.46199999999999</v>
      </c>
      <c r="G13">
        <v>0.577237</v>
      </c>
      <c r="H13">
        <v>1360.2</v>
      </c>
      <c r="I13">
        <v>8.0993300000000001</v>
      </c>
      <c r="J13">
        <f t="shared" si="0"/>
        <v>449.64900000000011</v>
      </c>
      <c r="N13">
        <v>3000</v>
      </c>
      <c r="O13">
        <v>16.9817</v>
      </c>
      <c r="P13">
        <v>0.51381699999999997</v>
      </c>
      <c r="Q13">
        <v>14.1647</v>
      </c>
      <c r="R13">
        <v>2.1418900000000001</v>
      </c>
      <c r="S13">
        <v>16.2608</v>
      </c>
      <c r="T13">
        <v>0.20503299999999999</v>
      </c>
      <c r="U13">
        <v>480.03</v>
      </c>
      <c r="V13">
        <v>3.32613</v>
      </c>
      <c r="W13">
        <f t="shared" si="1"/>
        <v>432.62279999999998</v>
      </c>
    </row>
    <row r="14" spans="1:23">
      <c r="A14">
        <v>4000</v>
      </c>
      <c r="B14">
        <v>551.73800000000006</v>
      </c>
      <c r="C14">
        <v>0.49830999999999998</v>
      </c>
      <c r="D14">
        <v>551.71600000000001</v>
      </c>
      <c r="E14">
        <v>0.314442</v>
      </c>
      <c r="F14">
        <v>526.81299999999999</v>
      </c>
      <c r="G14">
        <v>0.88322100000000003</v>
      </c>
      <c r="H14">
        <v>2689.53</v>
      </c>
      <c r="I14">
        <v>7.4739500000000003</v>
      </c>
      <c r="J14">
        <f t="shared" si="0"/>
        <v>1059.2630000000001</v>
      </c>
      <c r="N14">
        <v>4000</v>
      </c>
      <c r="O14">
        <v>28.605599999999999</v>
      </c>
      <c r="P14">
        <v>0.74281299999999995</v>
      </c>
      <c r="Q14">
        <v>25.214600000000001</v>
      </c>
      <c r="R14">
        <v>2.2113499999999999</v>
      </c>
      <c r="S14">
        <v>27.834399999999999</v>
      </c>
      <c r="T14">
        <v>0.83474000000000004</v>
      </c>
      <c r="U14">
        <v>1135.73</v>
      </c>
      <c r="V14">
        <v>5.8869100000000003</v>
      </c>
      <c r="W14">
        <f t="shared" si="1"/>
        <v>1054.0753999999999</v>
      </c>
    </row>
    <row r="15" spans="1:23">
      <c r="A15">
        <v>5000</v>
      </c>
      <c r="B15">
        <v>861.51</v>
      </c>
      <c r="C15">
        <v>0.466389</v>
      </c>
      <c r="D15">
        <v>862.04200000000003</v>
      </c>
      <c r="E15">
        <v>0.89905400000000002</v>
      </c>
      <c r="F15">
        <v>830.62</v>
      </c>
      <c r="G15">
        <v>0.277642</v>
      </c>
      <c r="H15">
        <v>4669.6000000000004</v>
      </c>
      <c r="I15">
        <v>12.4193</v>
      </c>
      <c r="J15">
        <f t="shared" si="0"/>
        <v>2115.4280000000008</v>
      </c>
      <c r="N15">
        <v>5000</v>
      </c>
      <c r="O15">
        <v>45.559800000000003</v>
      </c>
      <c r="P15">
        <v>0.923678</v>
      </c>
      <c r="Q15">
        <v>42.658000000000001</v>
      </c>
      <c r="R15">
        <v>2.0767500000000001</v>
      </c>
      <c r="S15">
        <v>43.199100000000001</v>
      </c>
      <c r="T15">
        <v>0.69603800000000005</v>
      </c>
      <c r="U15">
        <v>2230.71</v>
      </c>
      <c r="V15">
        <v>37.642000000000003</v>
      </c>
      <c r="W15">
        <f t="shared" si="1"/>
        <v>2099.2931000000003</v>
      </c>
    </row>
    <row r="16" spans="1:23">
      <c r="A16">
        <v>6000</v>
      </c>
      <c r="B16">
        <v>1240.98</v>
      </c>
      <c r="C16">
        <v>1.10762</v>
      </c>
      <c r="D16">
        <v>1240.21</v>
      </c>
      <c r="E16">
        <v>1.0584100000000001</v>
      </c>
      <c r="F16">
        <v>1198.3399999999999</v>
      </c>
      <c r="G16">
        <v>1.51573</v>
      </c>
      <c r="H16">
        <v>7515.17</v>
      </c>
      <c r="I16">
        <v>106.768</v>
      </c>
      <c r="J16">
        <f t="shared" si="0"/>
        <v>3835.64</v>
      </c>
      <c r="N16">
        <v>6000</v>
      </c>
      <c r="O16">
        <v>61.584899999999998</v>
      </c>
      <c r="P16">
        <v>0.74808200000000002</v>
      </c>
      <c r="Q16">
        <v>56.840899999999998</v>
      </c>
      <c r="R16">
        <v>0.69760699999999998</v>
      </c>
      <c r="S16">
        <v>62.468400000000003</v>
      </c>
      <c r="T16">
        <v>1.70519</v>
      </c>
      <c r="U16">
        <v>4109.51</v>
      </c>
      <c r="V16">
        <v>93.2928</v>
      </c>
      <c r="W16">
        <f t="shared" si="1"/>
        <v>3928.6158</v>
      </c>
    </row>
    <row r="17" spans="1:23">
      <c r="A17">
        <v>7000</v>
      </c>
      <c r="B17">
        <v>1689.66</v>
      </c>
      <c r="C17">
        <v>2.33866</v>
      </c>
      <c r="D17">
        <v>1728.92</v>
      </c>
      <c r="E17">
        <v>80.924000000000007</v>
      </c>
      <c r="F17">
        <v>1642.28</v>
      </c>
      <c r="G17">
        <v>0.76403200000000004</v>
      </c>
      <c r="H17">
        <v>12596.6</v>
      </c>
      <c r="I17">
        <v>692.37</v>
      </c>
      <c r="J17">
        <f t="shared" si="0"/>
        <v>7535.74</v>
      </c>
      <c r="N17">
        <v>7000</v>
      </c>
      <c r="O17">
        <v>85.361400000000003</v>
      </c>
      <c r="P17">
        <v>2.23272</v>
      </c>
      <c r="Q17">
        <v>80.498699999999999</v>
      </c>
      <c r="R17">
        <v>3.1066699999999998</v>
      </c>
      <c r="S17">
        <v>84.722899999999996</v>
      </c>
      <c r="T17">
        <v>2.2775799999999999</v>
      </c>
      <c r="U17">
        <v>7745.7</v>
      </c>
      <c r="V17">
        <v>390.24299999999999</v>
      </c>
      <c r="W17">
        <f t="shared" si="1"/>
        <v>7495.1170000000002</v>
      </c>
    </row>
    <row r="18" spans="1:23">
      <c r="A18">
        <v>8000</v>
      </c>
      <c r="B18">
        <v>2605.7800000000002</v>
      </c>
      <c r="C18">
        <v>507.66399999999999</v>
      </c>
      <c r="D18">
        <v>2786.23</v>
      </c>
      <c r="E18">
        <v>1051.92</v>
      </c>
      <c r="F18">
        <v>2148.6999999999998</v>
      </c>
      <c r="G18">
        <v>3.27834</v>
      </c>
      <c r="H18">
        <v>29885.1</v>
      </c>
      <c r="I18">
        <v>4946.76</v>
      </c>
      <c r="J18">
        <f t="shared" si="0"/>
        <v>22344.39</v>
      </c>
      <c r="N18">
        <v>8000</v>
      </c>
      <c r="O18">
        <v>115.874</v>
      </c>
      <c r="P18">
        <v>4.1911100000000001</v>
      </c>
      <c r="Q18">
        <v>112.209</v>
      </c>
      <c r="R18">
        <v>5.4715100000000003</v>
      </c>
      <c r="S18">
        <v>111.554</v>
      </c>
      <c r="T18">
        <v>4.31412</v>
      </c>
      <c r="U18">
        <v>23848.2</v>
      </c>
      <c r="V18">
        <v>4200.34</v>
      </c>
      <c r="W18">
        <f t="shared" si="1"/>
        <v>23508.563000000002</v>
      </c>
    </row>
    <row r="19" spans="1:23">
      <c r="B19" s="2">
        <f>B18/$H$18</f>
        <v>8.7193283609557956E-2</v>
      </c>
      <c r="C19" s="2"/>
      <c r="D19" s="2">
        <f t="shared" ref="D19:F19" si="2">D18/$H$18</f>
        <v>9.323140963222476E-2</v>
      </c>
      <c r="E19" s="2"/>
      <c r="F19" s="2">
        <f t="shared" si="2"/>
        <v>7.1898705374919269E-2</v>
      </c>
      <c r="O19" s="2">
        <f>O18/$U$18</f>
        <v>4.8588153403611167E-3</v>
      </c>
      <c r="P19" s="2"/>
      <c r="Q19" s="2">
        <f t="shared" ref="Q19:S19" si="3">Q18/$U$18</f>
        <v>4.7051349787405336E-3</v>
      </c>
      <c r="R19" s="2"/>
      <c r="S19" s="2">
        <f t="shared" si="3"/>
        <v>4.677669593512299E-3</v>
      </c>
    </row>
    <row r="21" spans="1:23">
      <c r="B21" s="2">
        <f>SUM(B19:F19)</f>
        <v>0.252323398616702</v>
      </c>
    </row>
    <row r="26" spans="1:23">
      <c r="A26" t="s">
        <v>31</v>
      </c>
      <c r="B26" t="s">
        <v>10</v>
      </c>
    </row>
    <row r="27" spans="1:23">
      <c r="A27" t="s">
        <v>5</v>
      </c>
      <c r="B27" t="s">
        <v>6</v>
      </c>
      <c r="C27" t="s">
        <v>7</v>
      </c>
      <c r="D27" t="s">
        <v>8</v>
      </c>
      <c r="E27" t="s">
        <v>9</v>
      </c>
    </row>
    <row r="28" spans="1:23">
      <c r="B28">
        <v>0.11600000000000001</v>
      </c>
      <c r="C28">
        <v>0.14000000000000001</v>
      </c>
      <c r="D28">
        <v>0.16400000000000001</v>
      </c>
      <c r="E28">
        <v>1.2E-2</v>
      </c>
    </row>
    <row r="30" spans="1:23">
      <c r="A30" s="1" t="s">
        <v>11</v>
      </c>
    </row>
    <row r="31" spans="1:23">
      <c r="A31">
        <v>9.4090000000000007</v>
      </c>
      <c r="B31">
        <v>5.1410610261478508E-2</v>
      </c>
    </row>
    <row r="34" spans="1:23">
      <c r="A34" t="s">
        <v>1</v>
      </c>
      <c r="N34" t="s">
        <v>0</v>
      </c>
    </row>
    <row r="35" spans="1:23">
      <c r="B35" t="s">
        <v>12</v>
      </c>
      <c r="D35" t="s">
        <v>13</v>
      </c>
      <c r="F35" t="s">
        <v>14</v>
      </c>
      <c r="H35" t="s">
        <v>15</v>
      </c>
      <c r="J35" t="s">
        <v>18</v>
      </c>
      <c r="O35" t="s">
        <v>12</v>
      </c>
      <c r="Q35" t="s">
        <v>13</v>
      </c>
      <c r="S35" t="s">
        <v>14</v>
      </c>
      <c r="U35" t="s">
        <v>15</v>
      </c>
      <c r="W35" t="s">
        <v>18</v>
      </c>
    </row>
    <row r="36" spans="1:23">
      <c r="B36" t="s">
        <v>2</v>
      </c>
      <c r="C36" t="s">
        <v>4</v>
      </c>
      <c r="D36" t="s">
        <v>2</v>
      </c>
      <c r="E36" t="s">
        <v>4</v>
      </c>
      <c r="F36" t="s">
        <v>2</v>
      </c>
      <c r="G36" t="s">
        <v>4</v>
      </c>
      <c r="H36" t="s">
        <v>2</v>
      </c>
      <c r="I36" t="s">
        <v>4</v>
      </c>
      <c r="J36" t="s">
        <v>2</v>
      </c>
      <c r="O36" t="s">
        <v>2</v>
      </c>
      <c r="P36" t="s">
        <v>4</v>
      </c>
      <c r="Q36" t="s">
        <v>2</v>
      </c>
      <c r="R36" t="s">
        <v>4</v>
      </c>
      <c r="S36" t="s">
        <v>2</v>
      </c>
      <c r="T36" t="s">
        <v>4</v>
      </c>
      <c r="U36" t="s">
        <v>2</v>
      </c>
      <c r="V36" t="s">
        <v>4</v>
      </c>
      <c r="W36" t="s">
        <v>2</v>
      </c>
    </row>
    <row r="37" spans="1:23">
      <c r="A37" s="1">
        <v>1000</v>
      </c>
      <c r="B37">
        <v>4.5576800000000004</v>
      </c>
      <c r="C37">
        <v>0.16997999999999999</v>
      </c>
      <c r="D37">
        <v>4.0691300000000004</v>
      </c>
      <c r="E37">
        <v>0.112581</v>
      </c>
      <c r="F37">
        <v>1.9063099999999999</v>
      </c>
      <c r="G37">
        <v>1.0858399999999999</v>
      </c>
      <c r="H37">
        <v>205.55500000000001</v>
      </c>
      <c r="I37">
        <v>21.383199999999999</v>
      </c>
      <c r="J37">
        <f>H37-F37-D37-B37</f>
        <v>195.02188000000001</v>
      </c>
      <c r="N37" s="1">
        <v>1000</v>
      </c>
      <c r="O37">
        <v>1.2381800000000001</v>
      </c>
      <c r="P37">
        <v>0.15640299999999999</v>
      </c>
      <c r="Q37">
        <v>0.78407800000000005</v>
      </c>
      <c r="R37">
        <v>1.9237299999999999E-2</v>
      </c>
      <c r="S37">
        <v>0.64296900000000001</v>
      </c>
      <c r="T37">
        <v>0.35591699999999998</v>
      </c>
      <c r="U37">
        <v>206.37</v>
      </c>
      <c r="V37">
        <v>49.902700000000003</v>
      </c>
      <c r="W37">
        <f>U37-S37-Q37-O37</f>
        <v>203.70477300000002</v>
      </c>
    </row>
    <row r="38" spans="1:23">
      <c r="A38" s="1">
        <v>2000</v>
      </c>
      <c r="B38">
        <v>16.009699999999999</v>
      </c>
      <c r="C38">
        <v>0.19988300000000001</v>
      </c>
      <c r="D38">
        <v>15.536199999999999</v>
      </c>
      <c r="E38">
        <v>0.161054</v>
      </c>
      <c r="F38">
        <v>16.5609</v>
      </c>
      <c r="G38">
        <v>3.0083899999999999</v>
      </c>
      <c r="H38">
        <v>1337.89</v>
      </c>
      <c r="I38">
        <v>5.3365200000000002</v>
      </c>
      <c r="J38">
        <f t="shared" ref="J38:J44" si="4">H38-F38-D38-B38</f>
        <v>1289.7832000000001</v>
      </c>
      <c r="N38" s="1">
        <v>2000</v>
      </c>
      <c r="O38">
        <v>4.1445699999999999</v>
      </c>
      <c r="P38">
        <v>0.64346800000000004</v>
      </c>
      <c r="Q38">
        <v>3.1994799999999999</v>
      </c>
      <c r="R38">
        <v>0.122831</v>
      </c>
      <c r="S38">
        <v>2.0405700000000002</v>
      </c>
      <c r="T38">
        <v>1.1392</v>
      </c>
      <c r="U38">
        <v>1290.69</v>
      </c>
      <c r="V38">
        <v>2.7359499999999999</v>
      </c>
      <c r="W38">
        <f t="shared" ref="W38:W44" si="5">U38-S38-Q38-O38</f>
        <v>1281.3053800000002</v>
      </c>
    </row>
    <row r="39" spans="1:23">
      <c r="A39" s="1">
        <v>3000</v>
      </c>
      <c r="B39">
        <v>35.311</v>
      </c>
      <c r="C39">
        <v>0.10216</v>
      </c>
      <c r="D39">
        <v>35.097200000000001</v>
      </c>
      <c r="E39">
        <v>0.24798600000000001</v>
      </c>
      <c r="F39">
        <v>52.907400000000003</v>
      </c>
      <c r="G39">
        <v>1.57033</v>
      </c>
      <c r="H39">
        <v>4424.2700000000004</v>
      </c>
      <c r="I39">
        <v>23.736799999999999</v>
      </c>
      <c r="J39">
        <f t="shared" si="4"/>
        <v>4300.9544000000005</v>
      </c>
      <c r="N39" s="1">
        <v>3000</v>
      </c>
      <c r="O39">
        <v>11.2453</v>
      </c>
      <c r="P39">
        <v>1.6976899999999999</v>
      </c>
      <c r="Q39">
        <v>6.7823000000000002</v>
      </c>
      <c r="R39">
        <v>0.36729699999999998</v>
      </c>
      <c r="S39">
        <v>6.2560799999999999</v>
      </c>
      <c r="T39">
        <v>0.64010599999999995</v>
      </c>
      <c r="U39">
        <v>4375.71</v>
      </c>
      <c r="V39">
        <v>44.787300000000002</v>
      </c>
      <c r="W39">
        <f t="shared" si="5"/>
        <v>4351.4263200000005</v>
      </c>
    </row>
    <row r="40" spans="1:23">
      <c r="A40" s="1">
        <v>4000</v>
      </c>
      <c r="B40">
        <v>63.06</v>
      </c>
      <c r="C40">
        <v>1.1243799999999999</v>
      </c>
      <c r="D40">
        <v>61.739400000000003</v>
      </c>
      <c r="E40">
        <v>0.90982799999999997</v>
      </c>
      <c r="F40">
        <v>95.449299999999994</v>
      </c>
      <c r="G40">
        <v>1.7746900000000001</v>
      </c>
      <c r="H40">
        <v>11889</v>
      </c>
      <c r="I40">
        <v>292.14800000000002</v>
      </c>
      <c r="J40">
        <f t="shared" si="4"/>
        <v>11668.7513</v>
      </c>
      <c r="N40" s="1">
        <v>4000</v>
      </c>
      <c r="O40">
        <v>16.335999999999999</v>
      </c>
      <c r="P40">
        <v>0.45403300000000002</v>
      </c>
      <c r="Q40">
        <v>11.872400000000001</v>
      </c>
      <c r="R40">
        <v>0.50785000000000002</v>
      </c>
      <c r="S40">
        <v>11.8895</v>
      </c>
      <c r="T40">
        <v>0.81598700000000002</v>
      </c>
      <c r="U40">
        <v>11842</v>
      </c>
      <c r="V40">
        <v>70.101500000000001</v>
      </c>
      <c r="W40">
        <f t="shared" si="5"/>
        <v>11801.902100000001</v>
      </c>
    </row>
    <row r="41" spans="1:23">
      <c r="A41" s="1">
        <v>5000</v>
      </c>
      <c r="B41">
        <v>97.630600000000001</v>
      </c>
      <c r="C41">
        <v>9.9066100000000004E-2</v>
      </c>
      <c r="D41">
        <v>95.191199999999995</v>
      </c>
      <c r="E41">
        <v>2.1014300000000001</v>
      </c>
      <c r="F41">
        <v>142.57300000000001</v>
      </c>
      <c r="G41">
        <v>4.3521299999999998</v>
      </c>
      <c r="H41">
        <v>23857.3</v>
      </c>
      <c r="I41">
        <v>63.332799999999999</v>
      </c>
      <c r="J41">
        <f t="shared" si="4"/>
        <v>23521.905199999997</v>
      </c>
      <c r="N41" s="1">
        <v>5000</v>
      </c>
      <c r="O41">
        <v>32.078699999999998</v>
      </c>
      <c r="P41">
        <v>3.3100800000000001</v>
      </c>
      <c r="Q41">
        <v>20.182600000000001</v>
      </c>
      <c r="R41">
        <v>0.936608</v>
      </c>
      <c r="S41">
        <v>19.2803</v>
      </c>
      <c r="T41">
        <v>0.92628999999999995</v>
      </c>
      <c r="U41">
        <v>24054.799999999999</v>
      </c>
      <c r="V41">
        <v>267.33499999999998</v>
      </c>
      <c r="W41">
        <f t="shared" si="5"/>
        <v>23983.258400000002</v>
      </c>
    </row>
    <row r="42" spans="1:23">
      <c r="A42" s="1">
        <v>6000</v>
      </c>
      <c r="B42">
        <v>140.1</v>
      </c>
      <c r="C42">
        <v>0.24343200000000001</v>
      </c>
      <c r="D42">
        <v>131.37100000000001</v>
      </c>
      <c r="E42">
        <v>7.1109900000000001</v>
      </c>
      <c r="F42">
        <v>192.209</v>
      </c>
      <c r="G42">
        <v>5.9148399999999999</v>
      </c>
      <c r="H42">
        <v>45614.7</v>
      </c>
      <c r="I42">
        <v>161.417</v>
      </c>
      <c r="J42">
        <f t="shared" si="4"/>
        <v>45151.02</v>
      </c>
      <c r="N42" s="1">
        <v>6000</v>
      </c>
      <c r="O42">
        <v>44.2652</v>
      </c>
      <c r="P42">
        <v>4.3238300000000001</v>
      </c>
      <c r="Q42">
        <v>30.123000000000001</v>
      </c>
      <c r="R42">
        <v>0.58267100000000005</v>
      </c>
      <c r="S42">
        <v>28.394100000000002</v>
      </c>
      <c r="T42">
        <v>1.7996700000000001</v>
      </c>
      <c r="U42">
        <v>45420.800000000003</v>
      </c>
      <c r="V42">
        <v>276.31799999999998</v>
      </c>
      <c r="W42">
        <f t="shared" si="5"/>
        <v>45318.017700000004</v>
      </c>
    </row>
    <row r="43" spans="1:23">
      <c r="A43" s="1">
        <v>7000</v>
      </c>
      <c r="B43">
        <v>188.00299999999999</v>
      </c>
      <c r="C43">
        <v>3.0268799999999998</v>
      </c>
      <c r="D43">
        <v>170.261</v>
      </c>
      <c r="E43">
        <v>3.14656</v>
      </c>
      <c r="F43">
        <v>246.44900000000001</v>
      </c>
      <c r="G43">
        <v>10.3987</v>
      </c>
      <c r="H43">
        <v>82049.2</v>
      </c>
      <c r="I43">
        <v>453.85700000000003</v>
      </c>
      <c r="J43">
        <f t="shared" si="4"/>
        <v>81444.487000000008</v>
      </c>
      <c r="N43" s="1">
        <v>7000</v>
      </c>
      <c r="O43">
        <v>66.0364</v>
      </c>
      <c r="P43">
        <v>8.7558699999999998</v>
      </c>
      <c r="Q43">
        <v>41.001300000000001</v>
      </c>
      <c r="R43">
        <v>0.69289100000000003</v>
      </c>
      <c r="S43">
        <v>38.804200000000002</v>
      </c>
      <c r="T43">
        <v>2.33351</v>
      </c>
      <c r="U43">
        <v>82141.8</v>
      </c>
      <c r="V43">
        <v>521.84900000000005</v>
      </c>
      <c r="W43">
        <f t="shared" si="5"/>
        <v>81995.958100000003</v>
      </c>
    </row>
    <row r="44" spans="1:23">
      <c r="A44" s="1">
        <v>8000</v>
      </c>
      <c r="B44">
        <v>246.08099999999999</v>
      </c>
      <c r="C44">
        <v>1.2195199999999999</v>
      </c>
      <c r="D44">
        <v>219.66300000000001</v>
      </c>
      <c r="E44">
        <v>2.8430200000000001</v>
      </c>
      <c r="F44">
        <v>299.476</v>
      </c>
      <c r="G44">
        <v>18.226900000000001</v>
      </c>
      <c r="H44">
        <v>156657</v>
      </c>
      <c r="I44">
        <v>2295.92</v>
      </c>
      <c r="J44">
        <f t="shared" si="4"/>
        <v>155891.78</v>
      </c>
      <c r="N44" s="1">
        <v>8000</v>
      </c>
      <c r="O44">
        <v>79.381900000000002</v>
      </c>
      <c r="P44">
        <v>11.6881</v>
      </c>
      <c r="Q44">
        <v>53.626600000000003</v>
      </c>
      <c r="R44">
        <v>0.81404200000000004</v>
      </c>
      <c r="S44">
        <v>50.285200000000003</v>
      </c>
      <c r="T44">
        <v>2.75569</v>
      </c>
      <c r="U44">
        <v>155718</v>
      </c>
      <c r="V44">
        <v>2521.4499999999998</v>
      </c>
      <c r="W44">
        <f t="shared" si="5"/>
        <v>155534.70629999999</v>
      </c>
    </row>
    <row r="45" spans="1:23">
      <c r="A45" s="1"/>
      <c r="B45" s="2">
        <f>B44/$H$44</f>
        <v>1.57082671058427E-3</v>
      </c>
      <c r="C45" s="2"/>
      <c r="D45" s="2">
        <f t="shared" ref="D45:F45" si="6">D44/$H$44</f>
        <v>1.402190773473257E-3</v>
      </c>
      <c r="E45" s="2"/>
      <c r="F45" s="2">
        <f t="shared" si="6"/>
        <v>1.9116668900847073E-3</v>
      </c>
      <c r="N45" s="1"/>
    </row>
    <row r="46" spans="1:23">
      <c r="A46" s="1"/>
      <c r="N46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46"/>
  <sheetViews>
    <sheetView showRuler="0" topLeftCell="A12" workbookViewId="0">
      <selection activeCell="Q30" sqref="Q30:Q37"/>
    </sheetView>
  </sheetViews>
  <sheetFormatPr baseColWidth="10" defaultRowHeight="15" x14ac:dyDescent="0"/>
  <cols>
    <col min="4" max="4" width="18" bestFit="1" customWidth="1"/>
    <col min="5" max="5" width="19.5" bestFit="1" customWidth="1"/>
  </cols>
  <sheetData>
    <row r="2" spans="1:16">
      <c r="A2" t="s">
        <v>1</v>
      </c>
      <c r="J2" t="s">
        <v>0</v>
      </c>
    </row>
    <row r="3" spans="1:16">
      <c r="B3" t="s">
        <v>19</v>
      </c>
      <c r="C3" t="s">
        <v>20</v>
      </c>
      <c r="D3" t="s">
        <v>21</v>
      </c>
      <c r="E3" t="s">
        <v>22</v>
      </c>
      <c r="F3" t="s">
        <v>23</v>
      </c>
      <c r="G3" t="s">
        <v>24</v>
      </c>
      <c r="K3" t="s">
        <v>19</v>
      </c>
      <c r="L3" t="s">
        <v>20</v>
      </c>
      <c r="M3" t="s">
        <v>21</v>
      </c>
      <c r="N3" t="s">
        <v>22</v>
      </c>
      <c r="O3" t="s">
        <v>23</v>
      </c>
      <c r="P3" t="s">
        <v>24</v>
      </c>
    </row>
    <row r="4" spans="1:16">
      <c r="A4">
        <v>1000</v>
      </c>
      <c r="B4">
        <f>'dopencl matrix'!B11+'dopencl matrix'!D11+'dopencl matrix'!F11</f>
        <v>91.254000000000005</v>
      </c>
      <c r="C4">
        <f>SQRT('dopencl matrix'!C11^2+'dopencl matrix'!E11^2+'dopencl matrix'!G11^2)</f>
        <v>1.9297487998527167</v>
      </c>
      <c r="D4">
        <f>F4-B4</f>
        <v>87.112000000000009</v>
      </c>
      <c r="E4">
        <f>SQRT(G4^2-C4^2)</f>
        <v>33.663634485590926</v>
      </c>
      <c r="F4">
        <f>'dopencl matrix'!H11</f>
        <v>178.36600000000001</v>
      </c>
      <c r="G4">
        <f>'dopencl matrix'!I11</f>
        <v>33.718899999999998</v>
      </c>
      <c r="J4">
        <v>1000</v>
      </c>
      <c r="K4">
        <f>'dopencl matrix'!O11+'dopencl matrix'!Q11+'dopencl matrix'!S11</f>
        <v>6.0172899999999991</v>
      </c>
      <c r="L4">
        <f>SQRT('dopencl matrix'!P11^2+'dopencl matrix'!R11^2+'dopencl matrix'!T11^2)</f>
        <v>0.51182981963637086</v>
      </c>
      <c r="M4">
        <f>O4-K4</f>
        <v>109.97270999999999</v>
      </c>
      <c r="N4">
        <f>SQRT(P4^2-L4^2)</f>
        <v>71.816376137171744</v>
      </c>
      <c r="O4">
        <f>'dopencl matrix'!U11</f>
        <v>115.99</v>
      </c>
      <c r="P4">
        <f>'dopencl matrix'!V11</f>
        <v>71.818200000000004</v>
      </c>
    </row>
    <row r="5" spans="1:16">
      <c r="A5" s="1">
        <v>2000</v>
      </c>
      <c r="B5">
        <f>'dopencl matrix'!B12+'dopencl matrix'!D12+'dopencl matrix'!F12</f>
        <v>397.529</v>
      </c>
      <c r="C5">
        <f>SQRT('dopencl matrix'!C12^2+'dopencl matrix'!E12^2+'dopencl matrix'!G12^2)</f>
        <v>0.69542909189291191</v>
      </c>
      <c r="D5">
        <f t="shared" ref="D5:D11" si="0">F5-B5</f>
        <v>168.69299999999998</v>
      </c>
      <c r="E5">
        <f t="shared" ref="E5:E11" si="1">SQRT(G5^2-C5^2)</f>
        <v>5.4413001104284815</v>
      </c>
      <c r="F5">
        <f>'dopencl matrix'!H12</f>
        <v>566.22199999999998</v>
      </c>
      <c r="G5">
        <f>'dopencl matrix'!I12</f>
        <v>5.4855600000000004</v>
      </c>
      <c r="J5" s="1">
        <v>2000</v>
      </c>
      <c r="K5">
        <f>'dopencl matrix'!O12+'dopencl matrix'!Q12+'dopencl matrix'!S12</f>
        <v>18.09273</v>
      </c>
      <c r="L5">
        <f>SQRT('dopencl matrix'!P12^2+'dopencl matrix'!R12^2+'dopencl matrix'!T12^2)</f>
        <v>1.9232586793005773</v>
      </c>
      <c r="M5">
        <f t="shared" ref="M5:M11" si="2">O5-K5</f>
        <v>146.13327000000001</v>
      </c>
      <c r="N5">
        <f t="shared" ref="N5:N11" si="3">SQRT(P5^2-L5^2)</f>
        <v>3.4482438778884243</v>
      </c>
      <c r="O5">
        <f>'dopencl matrix'!U12</f>
        <v>164.226</v>
      </c>
      <c r="P5">
        <f>'dopencl matrix'!V12</f>
        <v>3.9483299999999999</v>
      </c>
    </row>
    <row r="6" spans="1:16">
      <c r="A6">
        <v>3000</v>
      </c>
      <c r="B6">
        <f>'dopencl matrix'!B13+'dopencl matrix'!D13+'dopencl matrix'!F13</f>
        <v>910.55099999999993</v>
      </c>
      <c r="C6">
        <f>SQRT('dopencl matrix'!C13^2+'dopencl matrix'!E13^2+'dopencl matrix'!G13^2)</f>
        <v>0.66152169755118384</v>
      </c>
      <c r="D6">
        <f t="shared" si="0"/>
        <v>449.64900000000011</v>
      </c>
      <c r="E6">
        <f t="shared" si="1"/>
        <v>8.072269537903761</v>
      </c>
      <c r="F6">
        <f>'dopencl matrix'!H13</f>
        <v>1360.2</v>
      </c>
      <c r="G6">
        <f>'dopencl matrix'!I13</f>
        <v>8.0993300000000001</v>
      </c>
      <c r="J6">
        <v>3000</v>
      </c>
      <c r="K6">
        <f>'dopencl matrix'!O13+'dopencl matrix'!Q13+'dopencl matrix'!S13</f>
        <v>47.407200000000003</v>
      </c>
      <c r="L6">
        <f>SQRT('dopencl matrix'!P13^2+'dopencl matrix'!R13^2+'dopencl matrix'!T13^2)</f>
        <v>2.2121797423984337</v>
      </c>
      <c r="M6">
        <f t="shared" si="2"/>
        <v>432.62279999999998</v>
      </c>
      <c r="N6">
        <f t="shared" si="3"/>
        <v>2.4838280061674962</v>
      </c>
      <c r="O6">
        <f>'dopencl matrix'!U13</f>
        <v>480.03</v>
      </c>
      <c r="P6">
        <f>'dopencl matrix'!V13</f>
        <v>3.32613</v>
      </c>
    </row>
    <row r="7" spans="1:16">
      <c r="A7" s="1">
        <v>4000</v>
      </c>
      <c r="B7">
        <f>'dopencl matrix'!B14+'dopencl matrix'!D14+'dopencl matrix'!F14</f>
        <v>1630.2670000000003</v>
      </c>
      <c r="C7">
        <f>SQRT('dopencl matrix'!C14^2+'dopencl matrix'!E14^2+'dopencl matrix'!G14^2)</f>
        <v>1.0617278193138768</v>
      </c>
      <c r="D7">
        <f t="shared" si="0"/>
        <v>1059.2629999999999</v>
      </c>
      <c r="E7">
        <f t="shared" si="1"/>
        <v>7.3981526505064092</v>
      </c>
      <c r="F7">
        <f>'dopencl matrix'!H14</f>
        <v>2689.53</v>
      </c>
      <c r="G7">
        <f>'dopencl matrix'!I14</f>
        <v>7.4739500000000003</v>
      </c>
      <c r="J7" s="1">
        <v>4000</v>
      </c>
      <c r="K7">
        <f>'dopencl matrix'!O14+'dopencl matrix'!Q14+'dopencl matrix'!S14</f>
        <v>81.654600000000002</v>
      </c>
      <c r="L7">
        <f>SQRT('dopencl matrix'!P14^2+'dopencl matrix'!R14^2+'dopencl matrix'!T14^2)</f>
        <v>2.4776260498850506</v>
      </c>
      <c r="M7">
        <f t="shared" si="2"/>
        <v>1054.0753999999999</v>
      </c>
      <c r="N7">
        <f t="shared" si="3"/>
        <v>5.3401384350062502</v>
      </c>
      <c r="O7">
        <f>'dopencl matrix'!U14</f>
        <v>1135.73</v>
      </c>
      <c r="P7">
        <f>'dopencl matrix'!V14</f>
        <v>5.8869100000000003</v>
      </c>
    </row>
    <row r="8" spans="1:16">
      <c r="A8">
        <v>5000</v>
      </c>
      <c r="B8">
        <f>'dopencl matrix'!B15+'dopencl matrix'!D15+'dopencl matrix'!F15</f>
        <v>2554.172</v>
      </c>
      <c r="C8">
        <f>SQRT('dopencl matrix'!C15^2+'dopencl matrix'!E15^2+'dopencl matrix'!G15^2)</f>
        <v>1.0501913513265095</v>
      </c>
      <c r="D8">
        <f t="shared" si="0"/>
        <v>2115.4280000000003</v>
      </c>
      <c r="E8">
        <f t="shared" si="1"/>
        <v>12.374817599286018</v>
      </c>
      <c r="F8">
        <f>'dopencl matrix'!H15</f>
        <v>4669.6000000000004</v>
      </c>
      <c r="G8">
        <f>'dopencl matrix'!I15</f>
        <v>12.4193</v>
      </c>
      <c r="J8">
        <v>5000</v>
      </c>
      <c r="K8">
        <f>'dopencl matrix'!O15+'dopencl matrix'!Q15+'dopencl matrix'!S15</f>
        <v>131.4169</v>
      </c>
      <c r="L8">
        <f>SQRT('dopencl matrix'!P15^2+'dopencl matrix'!R15^2+'dopencl matrix'!T15^2)</f>
        <v>2.3770865587159422</v>
      </c>
      <c r="M8">
        <f t="shared" si="2"/>
        <v>2099.2930999999999</v>
      </c>
      <c r="N8">
        <f t="shared" si="3"/>
        <v>37.566868694267988</v>
      </c>
      <c r="O8">
        <f>'dopencl matrix'!U15</f>
        <v>2230.71</v>
      </c>
      <c r="P8">
        <f>'dopencl matrix'!V15</f>
        <v>37.642000000000003</v>
      </c>
    </row>
    <row r="9" spans="1:16">
      <c r="A9" s="1">
        <v>6000</v>
      </c>
      <c r="B9">
        <f>'dopencl matrix'!B16+'dopencl matrix'!D16+'dopencl matrix'!F16</f>
        <v>3679.5299999999997</v>
      </c>
      <c r="C9">
        <f>SQRT('dopencl matrix'!C16^2+'dopencl matrix'!E16^2+'dopencl matrix'!G16^2)</f>
        <v>2.1551081702318333</v>
      </c>
      <c r="D9">
        <f t="shared" si="0"/>
        <v>3835.6400000000003</v>
      </c>
      <c r="E9">
        <f t="shared" si="1"/>
        <v>106.74624739434451</v>
      </c>
      <c r="F9">
        <f>'dopencl matrix'!H16</f>
        <v>7515.17</v>
      </c>
      <c r="G9">
        <f>'dopencl matrix'!I16</f>
        <v>106.768</v>
      </c>
      <c r="J9" s="1">
        <v>6000</v>
      </c>
      <c r="K9">
        <f>'dopencl matrix'!O16+'dopencl matrix'!Q16+'dopencl matrix'!S16</f>
        <v>180.89420000000001</v>
      </c>
      <c r="L9">
        <f>SQRT('dopencl matrix'!P16^2+'dopencl matrix'!R16^2+'dopencl matrix'!T16^2)</f>
        <v>1.9884554662533933</v>
      </c>
      <c r="M9">
        <f t="shared" si="2"/>
        <v>3928.6158</v>
      </c>
      <c r="N9">
        <f t="shared" si="3"/>
        <v>93.271606487176612</v>
      </c>
      <c r="O9">
        <f>'dopencl matrix'!U16</f>
        <v>4109.51</v>
      </c>
      <c r="P9">
        <f>'dopencl matrix'!V16</f>
        <v>93.2928</v>
      </c>
    </row>
    <row r="10" spans="1:16">
      <c r="A10">
        <v>7000</v>
      </c>
      <c r="B10">
        <f>'dopencl matrix'!B17+'dopencl matrix'!D17+'dopencl matrix'!F17</f>
        <v>5060.8599999999997</v>
      </c>
      <c r="C10">
        <f>SQRT('dopencl matrix'!C17^2+'dopencl matrix'!E17^2+'dopencl matrix'!G17^2)</f>
        <v>80.961391116337822</v>
      </c>
      <c r="D10">
        <f t="shared" si="0"/>
        <v>7535.7400000000007</v>
      </c>
      <c r="E10">
        <f t="shared" si="1"/>
        <v>687.6201495364337</v>
      </c>
      <c r="F10">
        <f>'dopencl matrix'!H17</f>
        <v>12596.6</v>
      </c>
      <c r="G10">
        <f>'dopencl matrix'!I17</f>
        <v>692.37</v>
      </c>
      <c r="J10">
        <v>7000</v>
      </c>
      <c r="K10">
        <f>'dopencl matrix'!O17+'dopencl matrix'!Q17+'dopencl matrix'!S17</f>
        <v>250.58299999999997</v>
      </c>
      <c r="L10">
        <f>SQRT('dopencl matrix'!P17^2+'dopencl matrix'!R17^2+'dopencl matrix'!T17^2)</f>
        <v>4.4523934848236397</v>
      </c>
      <c r="M10">
        <f t="shared" si="2"/>
        <v>7495.1170000000002</v>
      </c>
      <c r="N10">
        <f t="shared" si="3"/>
        <v>390.21759986097027</v>
      </c>
      <c r="O10">
        <f>'dopencl matrix'!U17</f>
        <v>7745.7</v>
      </c>
      <c r="P10">
        <f>'dopencl matrix'!V17</f>
        <v>390.24299999999999</v>
      </c>
    </row>
    <row r="11" spans="1:16">
      <c r="A11" s="1">
        <v>8000</v>
      </c>
      <c r="B11">
        <f>'dopencl matrix'!B18+'dopencl matrix'!D18+'dopencl matrix'!F18</f>
        <v>7540.71</v>
      </c>
      <c r="C11">
        <f>SQRT('dopencl matrix'!C18^2+'dopencl matrix'!E18^2+'dopencl matrix'!G18^2)</f>
        <v>1168.0193366589253</v>
      </c>
      <c r="D11">
        <f t="shared" si="0"/>
        <v>22344.39</v>
      </c>
      <c r="E11">
        <f t="shared" si="1"/>
        <v>4806.8872804332368</v>
      </c>
      <c r="F11">
        <f>'dopencl matrix'!H18</f>
        <v>29885.1</v>
      </c>
      <c r="G11">
        <f>'dopencl matrix'!I18</f>
        <v>4946.76</v>
      </c>
      <c r="J11" s="1">
        <v>8000</v>
      </c>
      <c r="K11">
        <f>'dopencl matrix'!O18+'dopencl matrix'!Q18+'dopencl matrix'!S18</f>
        <v>339.637</v>
      </c>
      <c r="L11">
        <f>SQRT('dopencl matrix'!P18^2+'dopencl matrix'!R18^2+'dopencl matrix'!T18^2)</f>
        <v>8.1310796384367059</v>
      </c>
      <c r="M11">
        <f t="shared" si="2"/>
        <v>23508.563000000002</v>
      </c>
      <c r="N11">
        <f t="shared" si="3"/>
        <v>4200.3321298611509</v>
      </c>
      <c r="O11">
        <f>'dopencl matrix'!U18</f>
        <v>23848.2</v>
      </c>
      <c r="P11">
        <f>'dopencl matrix'!V18</f>
        <v>4200.34</v>
      </c>
    </row>
    <row r="19" spans="1:19">
      <c r="B19" s="2"/>
      <c r="C19" s="2"/>
      <c r="D19" s="2"/>
      <c r="E19" s="2"/>
      <c r="F19" s="2"/>
      <c r="O19" s="2"/>
      <c r="P19" s="2"/>
      <c r="Q19" s="2"/>
      <c r="R19" s="2"/>
      <c r="S19" s="2"/>
    </row>
    <row r="21" spans="1:19">
      <c r="B21" s="2"/>
    </row>
    <row r="28" spans="1:19">
      <c r="A28" t="s">
        <v>1</v>
      </c>
      <c r="J28" t="s">
        <v>0</v>
      </c>
    </row>
    <row r="29" spans="1:19">
      <c r="B29" t="s">
        <v>19</v>
      </c>
      <c r="C29" t="s">
        <v>20</v>
      </c>
      <c r="D29" t="s">
        <v>21</v>
      </c>
      <c r="E29" t="s">
        <v>22</v>
      </c>
      <c r="F29" t="s">
        <v>23</v>
      </c>
      <c r="G29" t="s">
        <v>24</v>
      </c>
      <c r="K29" t="s">
        <v>19</v>
      </c>
      <c r="L29" t="s">
        <v>20</v>
      </c>
      <c r="M29" t="s">
        <v>21</v>
      </c>
      <c r="N29" t="s">
        <v>22</v>
      </c>
      <c r="O29" t="s">
        <v>23</v>
      </c>
      <c r="P29" t="s">
        <v>24</v>
      </c>
    </row>
    <row r="30" spans="1:19">
      <c r="A30">
        <v>1000</v>
      </c>
      <c r="B30">
        <f>'dopencl matrix'!B37+'dopencl matrix'!D37+'dopencl matrix'!F37</f>
        <v>10.53312</v>
      </c>
      <c r="C30">
        <f>SQRT('dopencl matrix'!C37^2+'dopencl matrix'!E37^2+'dopencl matrix'!G37^2)</f>
        <v>1.1048150015097549</v>
      </c>
      <c r="D30">
        <f>F30-B30</f>
        <v>195.02188000000001</v>
      </c>
      <c r="E30">
        <f>SQRT(G30^2-C30^2)</f>
        <v>21.35463945030304</v>
      </c>
      <c r="F30">
        <f>'dopencl matrix'!H37</f>
        <v>205.55500000000001</v>
      </c>
      <c r="G30">
        <f>'dopencl matrix'!I37</f>
        <v>21.383199999999999</v>
      </c>
      <c r="H30">
        <f>B30/F30</f>
        <v>5.1242343898226753E-2</v>
      </c>
      <c r="J30">
        <v>1000</v>
      </c>
      <c r="K30">
        <f>'dopencl matrix'!O37+'dopencl matrix'!Q37+'dopencl matrix'!S37</f>
        <v>2.6652269999999998</v>
      </c>
      <c r="L30">
        <f>SQRT('dopencl matrix'!P37^2+'dopencl matrix'!R37^2+'dopencl matrix'!T37^2)</f>
        <v>0.389241419955906</v>
      </c>
      <c r="M30">
        <f>O30-K30</f>
        <v>203.70477300000002</v>
      </c>
      <c r="N30">
        <f>SQRT(P30^2-L30^2)</f>
        <v>49.901181933968168</v>
      </c>
      <c r="O30">
        <f>'dopencl matrix'!U37</f>
        <v>206.37</v>
      </c>
      <c r="P30">
        <f>'dopencl matrix'!V37</f>
        <v>49.902700000000003</v>
      </c>
      <c r="Q30">
        <f>K30/O30</f>
        <v>1.2914798662596306E-2</v>
      </c>
    </row>
    <row r="31" spans="1:19">
      <c r="A31" s="1">
        <v>2000</v>
      </c>
      <c r="B31">
        <f>'dopencl matrix'!B38+'dopencl matrix'!D38+'dopencl matrix'!F38</f>
        <v>48.106799999999993</v>
      </c>
      <c r="C31">
        <f>SQRT('dopencl matrix'!C38^2+'dopencl matrix'!E38^2+'dopencl matrix'!G38^2)</f>
        <v>3.0193214464023201</v>
      </c>
      <c r="D31">
        <f t="shared" ref="D31:D37" si="4">F31-B31</f>
        <v>1289.7832000000001</v>
      </c>
      <c r="E31">
        <f t="shared" ref="E31:E37" si="5">SQRT(G31^2-C31^2)</f>
        <v>4.400243597085848</v>
      </c>
      <c r="F31">
        <f>'dopencl matrix'!H38</f>
        <v>1337.89</v>
      </c>
      <c r="G31">
        <f>'dopencl matrix'!I38</f>
        <v>5.3365200000000002</v>
      </c>
      <c r="H31">
        <f t="shared" ref="H31:H37" si="6">B31/F31</f>
        <v>3.5957216213590049E-2</v>
      </c>
      <c r="J31" s="1">
        <v>2000</v>
      </c>
      <c r="K31">
        <f>'dopencl matrix'!O38+'dopencl matrix'!Q38+'dopencl matrix'!S38</f>
        <v>9.38462</v>
      </c>
      <c r="L31">
        <f>SQRT('dopencl matrix'!P38^2+'dopencl matrix'!R38^2+'dopencl matrix'!T38^2)</f>
        <v>1.3141214409577981</v>
      </c>
      <c r="M31">
        <f t="shared" ref="M31:M37" si="7">O31-K31</f>
        <v>1281.30538</v>
      </c>
      <c r="N31">
        <f t="shared" ref="N31:N37" si="8">SQRT(P31^2-L31^2)</f>
        <v>2.399688988372243</v>
      </c>
      <c r="O31">
        <f>'dopencl matrix'!U38</f>
        <v>1290.69</v>
      </c>
      <c r="P31">
        <f>'dopencl matrix'!V38</f>
        <v>2.7359499999999999</v>
      </c>
      <c r="Q31">
        <f t="shared" ref="Q31:Q37" si="9">K31/O31</f>
        <v>7.2710100798797535E-3</v>
      </c>
    </row>
    <row r="32" spans="1:19">
      <c r="A32">
        <v>3000</v>
      </c>
      <c r="B32">
        <f>'dopencl matrix'!B39+'dopencl matrix'!D39+'dopencl matrix'!F39</f>
        <v>123.31559999999999</v>
      </c>
      <c r="C32">
        <f>SQRT('dopencl matrix'!C39^2+'dopencl matrix'!E39^2+'dopencl matrix'!G39^2)</f>
        <v>1.5930693741001991</v>
      </c>
      <c r="D32">
        <f t="shared" si="4"/>
        <v>4300.9544000000005</v>
      </c>
      <c r="E32">
        <f t="shared" si="5"/>
        <v>23.683281111562728</v>
      </c>
      <c r="F32">
        <f>'dopencl matrix'!H39</f>
        <v>4424.2700000000004</v>
      </c>
      <c r="G32">
        <f>'dopencl matrix'!I39</f>
        <v>23.736799999999999</v>
      </c>
      <c r="H32">
        <f t="shared" si="6"/>
        <v>2.7872530383543495E-2</v>
      </c>
      <c r="J32">
        <v>3000</v>
      </c>
      <c r="K32">
        <f>'dopencl matrix'!O39+'dopencl matrix'!Q39+'dopencl matrix'!S39</f>
        <v>24.28368</v>
      </c>
      <c r="L32">
        <f>SQRT('dopencl matrix'!P39^2+'dopencl matrix'!R39^2+'dopencl matrix'!T39^2)</f>
        <v>1.8511602074226314</v>
      </c>
      <c r="M32">
        <f t="shared" si="7"/>
        <v>4351.4263200000005</v>
      </c>
      <c r="N32">
        <f t="shared" si="8"/>
        <v>44.749027332182933</v>
      </c>
      <c r="O32">
        <f>'dopencl matrix'!U39</f>
        <v>4375.71</v>
      </c>
      <c r="P32">
        <f>'dopencl matrix'!V39</f>
        <v>44.787300000000002</v>
      </c>
      <c r="Q32">
        <f t="shared" si="9"/>
        <v>5.5496547988783534E-3</v>
      </c>
    </row>
    <row r="33" spans="1:17">
      <c r="A33" s="1">
        <v>4000</v>
      </c>
      <c r="B33">
        <f>'dopencl matrix'!B40+'dopencl matrix'!D40+'dopencl matrix'!F40</f>
        <v>220.24869999999999</v>
      </c>
      <c r="C33">
        <f>SQRT('dopencl matrix'!C40^2+'dopencl matrix'!E40^2+'dopencl matrix'!G40^2)</f>
        <v>2.289441410057047</v>
      </c>
      <c r="D33">
        <f t="shared" si="4"/>
        <v>11668.7513</v>
      </c>
      <c r="E33">
        <f t="shared" si="5"/>
        <v>292.13902916596049</v>
      </c>
      <c r="F33">
        <f>'dopencl matrix'!H40</f>
        <v>11889</v>
      </c>
      <c r="G33">
        <f>'dopencl matrix'!I40</f>
        <v>292.14800000000002</v>
      </c>
      <c r="H33">
        <f t="shared" si="6"/>
        <v>1.8525418454033139E-2</v>
      </c>
      <c r="J33" s="1">
        <v>4000</v>
      </c>
      <c r="K33">
        <f>'dopencl matrix'!O40+'dopencl matrix'!Q40+'dopencl matrix'!S40</f>
        <v>40.097899999999996</v>
      </c>
      <c r="L33">
        <f>SQRT('dopencl matrix'!P40^2+'dopencl matrix'!R40^2+'dopencl matrix'!T40^2)</f>
        <v>1.0629639560013313</v>
      </c>
      <c r="M33">
        <f t="shared" si="7"/>
        <v>11801.902099999999</v>
      </c>
      <c r="N33">
        <f t="shared" si="8"/>
        <v>70.093440562425258</v>
      </c>
      <c r="O33">
        <f>'dopencl matrix'!U40</f>
        <v>11842</v>
      </c>
      <c r="P33">
        <f>'dopencl matrix'!V40</f>
        <v>70.101500000000001</v>
      </c>
      <c r="Q33">
        <f t="shared" si="9"/>
        <v>3.3860749873332202E-3</v>
      </c>
    </row>
    <row r="34" spans="1:17">
      <c r="A34">
        <v>5000</v>
      </c>
      <c r="B34">
        <f>'dopencl matrix'!B41+'dopencl matrix'!D41+'dopencl matrix'!F41</f>
        <v>335.39480000000003</v>
      </c>
      <c r="C34">
        <f>SQRT('dopencl matrix'!C41^2+'dopencl matrix'!E41^2+'dopencl matrix'!G41^2)</f>
        <v>4.8339277687993238</v>
      </c>
      <c r="D34">
        <f t="shared" si="4"/>
        <v>23521.905200000001</v>
      </c>
      <c r="E34">
        <f t="shared" si="5"/>
        <v>63.148053795552805</v>
      </c>
      <c r="F34">
        <f>'dopencl matrix'!H41</f>
        <v>23857.3</v>
      </c>
      <c r="G34">
        <f>'dopencl matrix'!I41</f>
        <v>63.332799999999999</v>
      </c>
      <c r="H34">
        <f t="shared" si="6"/>
        <v>1.4058372070603129E-2</v>
      </c>
      <c r="J34">
        <v>5000</v>
      </c>
      <c r="K34">
        <f>'dopencl matrix'!O41+'dopencl matrix'!Q41+'dopencl matrix'!S41</f>
        <v>71.541600000000003</v>
      </c>
      <c r="L34">
        <f>SQRT('dopencl matrix'!P41^2+'dopencl matrix'!R41^2+'dopencl matrix'!T41^2)</f>
        <v>3.5625661139358527</v>
      </c>
      <c r="M34">
        <f t="shared" si="7"/>
        <v>23983.258399999999</v>
      </c>
      <c r="N34">
        <f t="shared" si="8"/>
        <v>267.31126116885503</v>
      </c>
      <c r="O34">
        <f>'dopencl matrix'!U41</f>
        <v>24054.799999999999</v>
      </c>
      <c r="P34">
        <f>'dopencl matrix'!V41</f>
        <v>267.33499999999998</v>
      </c>
      <c r="Q34">
        <f t="shared" si="9"/>
        <v>2.9741091175150077E-3</v>
      </c>
    </row>
    <row r="35" spans="1:17">
      <c r="A35" s="1">
        <v>6000</v>
      </c>
      <c r="B35">
        <f>'dopencl matrix'!B42+'dopencl matrix'!D42+'dopencl matrix'!F42</f>
        <v>463.68</v>
      </c>
      <c r="C35">
        <f>SQRT('dopencl matrix'!C42^2+'dopencl matrix'!E42^2+'dopencl matrix'!G42^2)</f>
        <v>9.2526088290991737</v>
      </c>
      <c r="D35">
        <f t="shared" si="4"/>
        <v>45151.02</v>
      </c>
      <c r="E35">
        <f t="shared" si="5"/>
        <v>161.15159669967801</v>
      </c>
      <c r="F35">
        <f>'dopencl matrix'!H42</f>
        <v>45614.7</v>
      </c>
      <c r="G35">
        <f>'dopencl matrix'!I42</f>
        <v>161.417</v>
      </c>
      <c r="H35">
        <f t="shared" si="6"/>
        <v>1.0165144131168242E-2</v>
      </c>
      <c r="J35" s="1">
        <v>6000</v>
      </c>
      <c r="K35">
        <f>'dopencl matrix'!O42+'dopencl matrix'!Q42+'dopencl matrix'!S42</f>
        <v>102.78229999999999</v>
      </c>
      <c r="L35">
        <f>SQRT('dopencl matrix'!P42^2+'dopencl matrix'!R42^2+'dopencl matrix'!T42^2)</f>
        <v>4.7195151734093406</v>
      </c>
      <c r="M35">
        <f t="shared" si="7"/>
        <v>45318.017700000004</v>
      </c>
      <c r="N35">
        <f t="shared" si="8"/>
        <v>276.27769236861656</v>
      </c>
      <c r="O35">
        <f>'dopencl matrix'!U42</f>
        <v>45420.800000000003</v>
      </c>
      <c r="P35">
        <f>'dopencl matrix'!V42</f>
        <v>276.31799999999998</v>
      </c>
      <c r="Q35">
        <f t="shared" si="9"/>
        <v>2.2628905699591372E-3</v>
      </c>
    </row>
    <row r="36" spans="1:17">
      <c r="A36">
        <v>7000</v>
      </c>
      <c r="B36">
        <f>'dopencl matrix'!B43+'dopencl matrix'!D43+'dopencl matrix'!F43</f>
        <v>604.71299999999997</v>
      </c>
      <c r="C36">
        <f>SQRT('dopencl matrix'!C43^2+'dopencl matrix'!E43^2+'dopencl matrix'!G43^2)</f>
        <v>11.278111723954503</v>
      </c>
      <c r="D36">
        <f t="shared" si="4"/>
        <v>81444.486999999994</v>
      </c>
      <c r="E36">
        <f t="shared" si="5"/>
        <v>453.71685073946946</v>
      </c>
      <c r="F36">
        <f>'dopencl matrix'!H43</f>
        <v>82049.2</v>
      </c>
      <c r="G36">
        <f>'dopencl matrix'!I43</f>
        <v>453.85700000000003</v>
      </c>
      <c r="H36">
        <f t="shared" si="6"/>
        <v>7.3701267044651254E-3</v>
      </c>
      <c r="J36">
        <v>7000</v>
      </c>
      <c r="K36">
        <f>'dopencl matrix'!O43+'dopencl matrix'!Q43+'dopencl matrix'!S43</f>
        <v>145.84190000000001</v>
      </c>
      <c r="L36">
        <f>SQRT('dopencl matrix'!P43^2+'dopencl matrix'!R43^2+'dopencl matrix'!T43^2)</f>
        <v>9.0879385074328596</v>
      </c>
      <c r="M36">
        <f t="shared" si="7"/>
        <v>81995.958100000003</v>
      </c>
      <c r="N36">
        <f t="shared" si="8"/>
        <v>521.76986131309388</v>
      </c>
      <c r="O36">
        <f>'dopencl matrix'!U43</f>
        <v>82141.8</v>
      </c>
      <c r="P36">
        <f>'dopencl matrix'!V43</f>
        <v>521.84900000000005</v>
      </c>
      <c r="Q36">
        <f t="shared" si="9"/>
        <v>1.7754894584730309E-3</v>
      </c>
    </row>
    <row r="37" spans="1:17">
      <c r="A37" s="1">
        <v>8000</v>
      </c>
      <c r="B37">
        <f>'dopencl matrix'!B44+'dopencl matrix'!D44+'dopencl matrix'!F44</f>
        <v>765.22</v>
      </c>
      <c r="C37">
        <f>SQRT('dopencl matrix'!C44^2+'dopencl matrix'!E44^2+'dopencl matrix'!G44^2)</f>
        <v>18.487560016421853</v>
      </c>
      <c r="D37">
        <f t="shared" si="4"/>
        <v>155891.78</v>
      </c>
      <c r="E37">
        <f t="shared" si="5"/>
        <v>2295.8455646067832</v>
      </c>
      <c r="F37">
        <f>'dopencl matrix'!H44</f>
        <v>156657</v>
      </c>
      <c r="G37">
        <f>'dopencl matrix'!I44</f>
        <v>2295.92</v>
      </c>
      <c r="H37">
        <f t="shared" si="6"/>
        <v>4.8846843741422348E-3</v>
      </c>
      <c r="J37" s="1">
        <v>8000</v>
      </c>
      <c r="K37">
        <f>'dopencl matrix'!O44+'dopencl matrix'!Q44+'dopencl matrix'!S44</f>
        <v>183.2937</v>
      </c>
      <c r="L37">
        <f>SQRT('dopencl matrix'!P44^2+'dopencl matrix'!R44^2+'dopencl matrix'!T44^2)</f>
        <v>12.036119530972764</v>
      </c>
      <c r="M37">
        <f t="shared" si="7"/>
        <v>155534.70629999999</v>
      </c>
      <c r="N37">
        <f t="shared" si="8"/>
        <v>2521.421272680675</v>
      </c>
      <c r="O37">
        <f>'dopencl matrix'!U44</f>
        <v>155718</v>
      </c>
      <c r="P37">
        <f>'dopencl matrix'!V44</f>
        <v>2521.4499999999998</v>
      </c>
      <c r="Q37">
        <f t="shared" si="9"/>
        <v>1.177087427272377E-3</v>
      </c>
    </row>
    <row r="38" spans="1:17">
      <c r="A38" s="1"/>
      <c r="N38" s="1"/>
    </row>
    <row r="39" spans="1:17">
      <c r="A39" s="1"/>
      <c r="N39" s="1"/>
    </row>
    <row r="40" spans="1:17">
      <c r="A40" s="1"/>
      <c r="N40" s="1"/>
    </row>
    <row r="41" spans="1:17">
      <c r="A41" s="1"/>
      <c r="N41" s="1"/>
    </row>
    <row r="42" spans="1:17">
      <c r="A42" s="1"/>
      <c r="N42" s="1"/>
    </row>
    <row r="43" spans="1:17">
      <c r="A43" s="1"/>
      <c r="N43" s="1"/>
    </row>
    <row r="44" spans="1:17">
      <c r="A44" s="1"/>
      <c r="N44" s="1"/>
    </row>
    <row r="45" spans="1:17">
      <c r="A45" s="1"/>
      <c r="B45" s="2"/>
      <c r="C45" s="2"/>
      <c r="D45" s="2"/>
      <c r="E45" s="2"/>
      <c r="F45" s="2"/>
      <c r="N45" s="1"/>
    </row>
    <row r="46" spans="1:17">
      <c r="A46" s="1"/>
      <c r="N46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3"/>
  <sheetViews>
    <sheetView showRuler="0" workbookViewId="0">
      <selection activeCell="H23" sqref="H23"/>
    </sheetView>
  </sheetViews>
  <sheetFormatPr baseColWidth="10" defaultRowHeight="15" x14ac:dyDescent="0"/>
  <sheetData>
    <row r="1" spans="1:16">
      <c r="A1" t="s">
        <v>26</v>
      </c>
      <c r="D1" t="s">
        <v>32</v>
      </c>
      <c r="I1" t="s">
        <v>25</v>
      </c>
    </row>
    <row r="2" spans="1:16">
      <c r="B2" t="s">
        <v>2</v>
      </c>
      <c r="C2" t="s">
        <v>3</v>
      </c>
      <c r="E2" t="s">
        <v>23</v>
      </c>
      <c r="F2" t="s">
        <v>24</v>
      </c>
    </row>
    <row r="3" spans="1:16">
      <c r="A3">
        <v>1000</v>
      </c>
      <c r="B3">
        <v>138.6</v>
      </c>
      <c r="C3">
        <v>75.7</v>
      </c>
      <c r="E3">
        <v>110.53700000000001</v>
      </c>
      <c r="F3">
        <v>45.021500000000003</v>
      </c>
    </row>
    <row r="4" spans="1:16">
      <c r="A4">
        <v>2000</v>
      </c>
      <c r="B4">
        <v>592.79999999999995</v>
      </c>
      <c r="C4">
        <v>3.43</v>
      </c>
      <c r="E4">
        <v>580.35199999999998</v>
      </c>
      <c r="F4">
        <v>1.3360700000000001</v>
      </c>
      <c r="I4" t="s">
        <v>30</v>
      </c>
      <c r="P4">
        <v>338</v>
      </c>
    </row>
    <row r="5" spans="1:16">
      <c r="A5">
        <v>3000</v>
      </c>
      <c r="B5">
        <v>1933.2</v>
      </c>
      <c r="C5">
        <v>17.77</v>
      </c>
      <c r="E5">
        <v>1902.77</v>
      </c>
      <c r="F5">
        <v>2.1463000000000001</v>
      </c>
      <c r="I5">
        <f>AVERAGE(L:L)</f>
        <v>31.42</v>
      </c>
      <c r="J5">
        <f>STDEV(L:L)</f>
        <v>0.95536761130324721</v>
      </c>
      <c r="L5">
        <v>31</v>
      </c>
    </row>
    <row r="6" spans="1:16">
      <c r="A6">
        <v>4000</v>
      </c>
      <c r="B6">
        <v>4596.6000000000004</v>
      </c>
      <c r="C6">
        <v>32.340000000000003</v>
      </c>
      <c r="E6">
        <v>4508.82</v>
      </c>
      <c r="F6">
        <v>27.655100000000001</v>
      </c>
      <c r="P6">
        <v>341</v>
      </c>
    </row>
    <row r="7" spans="1:16">
      <c r="A7">
        <v>5000</v>
      </c>
      <c r="B7">
        <v>9466.6</v>
      </c>
      <c r="C7">
        <v>289.66000000000003</v>
      </c>
      <c r="E7">
        <v>9290.2999999999993</v>
      </c>
      <c r="F7">
        <v>285.39600000000002</v>
      </c>
      <c r="L7">
        <v>32</v>
      </c>
    </row>
    <row r="8" spans="1:16">
      <c r="A8">
        <v>6000</v>
      </c>
      <c r="B8">
        <v>16480.2</v>
      </c>
      <c r="C8">
        <v>148.71</v>
      </c>
      <c r="E8">
        <v>16213.1</v>
      </c>
      <c r="F8">
        <v>161.62299999999999</v>
      </c>
      <c r="P8">
        <v>338</v>
      </c>
    </row>
    <row r="9" spans="1:16">
      <c r="A9">
        <v>7000</v>
      </c>
      <c r="B9">
        <v>25800.2</v>
      </c>
      <c r="C9">
        <v>176.48</v>
      </c>
      <c r="E9">
        <v>25749.3</v>
      </c>
      <c r="F9">
        <v>71.982699999999994</v>
      </c>
      <c r="L9">
        <v>31</v>
      </c>
    </row>
    <row r="10" spans="1:16">
      <c r="A10">
        <v>8000</v>
      </c>
      <c r="B10">
        <v>39424.199999999997</v>
      </c>
      <c r="C10">
        <v>218.29</v>
      </c>
      <c r="E10">
        <v>39366.870000000003</v>
      </c>
      <c r="F10">
        <v>195.92699999999999</v>
      </c>
      <c r="I10" t="s">
        <v>29</v>
      </c>
      <c r="P10">
        <v>339</v>
      </c>
    </row>
    <row r="11" spans="1:16">
      <c r="I11">
        <f>AVERAGE(P:P)</f>
        <v>340.16</v>
      </c>
      <c r="J11">
        <f>STDEV(P:P)</f>
        <v>2.5454256852620794</v>
      </c>
      <c r="L11">
        <v>31</v>
      </c>
    </row>
    <row r="12" spans="1:16">
      <c r="P12">
        <v>342</v>
      </c>
    </row>
    <row r="13" spans="1:16">
      <c r="L13">
        <v>31</v>
      </c>
    </row>
    <row r="14" spans="1:16">
      <c r="A14" t="s">
        <v>33</v>
      </c>
      <c r="P14">
        <v>342</v>
      </c>
    </row>
    <row r="15" spans="1:16">
      <c r="B15" t="s">
        <v>2</v>
      </c>
      <c r="C15" t="s">
        <v>3</v>
      </c>
      <c r="L15">
        <v>30</v>
      </c>
    </row>
    <row r="16" spans="1:16">
      <c r="A16">
        <v>1000</v>
      </c>
      <c r="B16">
        <v>165.55</v>
      </c>
      <c r="C16">
        <v>49.591999999999999</v>
      </c>
      <c r="E16">
        <f>E3/E3</f>
        <v>1</v>
      </c>
      <c r="F16">
        <f>B3/E3</f>
        <v>1.2538787917168006</v>
      </c>
      <c r="G16">
        <f>E16/F16</f>
        <v>0.79752525252525264</v>
      </c>
      <c r="P16">
        <v>338</v>
      </c>
    </row>
    <row r="17" spans="1:16">
      <c r="A17">
        <v>2000</v>
      </c>
      <c r="B17">
        <v>1007.89</v>
      </c>
      <c r="C17">
        <v>2.9514900000000002</v>
      </c>
      <c r="E17">
        <f t="shared" ref="E17:E23" si="0">E4/E4</f>
        <v>1</v>
      </c>
      <c r="F17">
        <f t="shared" ref="F17:F23" si="1">B4/E4</f>
        <v>1.0214490516100574</v>
      </c>
      <c r="G17">
        <f t="shared" ref="G17:G23" si="2">E17/F17</f>
        <v>0.97900134952766527</v>
      </c>
      <c r="L17">
        <v>32</v>
      </c>
    </row>
    <row r="18" spans="1:16">
      <c r="A18">
        <v>3000</v>
      </c>
      <c r="B18">
        <v>3343.29</v>
      </c>
      <c r="C18">
        <v>1.35182</v>
      </c>
      <c r="E18">
        <f t="shared" si="0"/>
        <v>1</v>
      </c>
      <c r="F18">
        <f t="shared" si="1"/>
        <v>1.0159924741298212</v>
      </c>
      <c r="G18">
        <f t="shared" si="2"/>
        <v>0.98425925925925928</v>
      </c>
      <c r="P18">
        <v>338</v>
      </c>
    </row>
    <row r="19" spans="1:16">
      <c r="A19">
        <v>4000</v>
      </c>
      <c r="B19">
        <v>8161.56</v>
      </c>
      <c r="C19">
        <v>334.51400000000001</v>
      </c>
      <c r="E19">
        <f t="shared" si="0"/>
        <v>1</v>
      </c>
      <c r="F19">
        <f t="shared" si="1"/>
        <v>1.019468508390222</v>
      </c>
      <c r="G19">
        <f t="shared" si="2"/>
        <v>0.98090327633468199</v>
      </c>
      <c r="L19">
        <v>31</v>
      </c>
    </row>
    <row r="20" spans="1:16">
      <c r="A20">
        <v>5000</v>
      </c>
      <c r="B20">
        <v>16789</v>
      </c>
      <c r="C20">
        <v>60.207700000000003</v>
      </c>
      <c r="E20">
        <f t="shared" si="0"/>
        <v>1</v>
      </c>
      <c r="F20">
        <f t="shared" si="1"/>
        <v>1.0189767822352347</v>
      </c>
      <c r="G20">
        <f t="shared" si="2"/>
        <v>0.98137662941288306</v>
      </c>
      <c r="P20">
        <v>338</v>
      </c>
    </row>
    <row r="21" spans="1:16">
      <c r="A21">
        <v>6000</v>
      </c>
      <c r="B21">
        <v>29125.200000000001</v>
      </c>
      <c r="C21">
        <v>121.864</v>
      </c>
      <c r="E21">
        <f t="shared" si="0"/>
        <v>1</v>
      </c>
      <c r="F21">
        <f t="shared" si="1"/>
        <v>1.0164743324842258</v>
      </c>
      <c r="G21">
        <f t="shared" si="2"/>
        <v>0.98379267241902391</v>
      </c>
      <c r="L21">
        <v>32</v>
      </c>
    </row>
    <row r="22" spans="1:16">
      <c r="A22">
        <v>7000</v>
      </c>
      <c r="B22">
        <v>46678.6</v>
      </c>
      <c r="C22">
        <v>77.928200000000004</v>
      </c>
      <c r="E22">
        <f t="shared" si="0"/>
        <v>1</v>
      </c>
      <c r="F22">
        <f t="shared" si="1"/>
        <v>1.0019767527660948</v>
      </c>
      <c r="G22">
        <f t="shared" si="2"/>
        <v>0.99802714707637907</v>
      </c>
      <c r="P22">
        <v>342</v>
      </c>
    </row>
    <row r="23" spans="1:16">
      <c r="A23">
        <v>8000</v>
      </c>
      <c r="B23">
        <v>69185.3</v>
      </c>
      <c r="C23">
        <v>219.64699999999999</v>
      </c>
      <c r="E23">
        <f t="shared" si="0"/>
        <v>1</v>
      </c>
      <c r="F23">
        <f t="shared" si="1"/>
        <v>1.0014563006914188</v>
      </c>
      <c r="G23">
        <f t="shared" si="2"/>
        <v>0.99854581703623679</v>
      </c>
      <c r="L23">
        <v>32</v>
      </c>
    </row>
    <row r="24" spans="1:16">
      <c r="P24">
        <v>339</v>
      </c>
    </row>
    <row r="25" spans="1:16">
      <c r="L25">
        <v>33</v>
      </c>
    </row>
    <row r="26" spans="1:16">
      <c r="P26">
        <v>340</v>
      </c>
    </row>
    <row r="27" spans="1:16">
      <c r="L27">
        <v>34</v>
      </c>
    </row>
    <row r="28" spans="1:16">
      <c r="P28">
        <v>337</v>
      </c>
    </row>
    <row r="29" spans="1:16">
      <c r="L29">
        <v>31</v>
      </c>
    </row>
    <row r="30" spans="1:16">
      <c r="P30">
        <v>343</v>
      </c>
    </row>
    <row r="31" spans="1:16">
      <c r="L31">
        <v>31</v>
      </c>
    </row>
    <row r="32" spans="1:16">
      <c r="P32">
        <v>343</v>
      </c>
    </row>
    <row r="33" spans="12:16">
      <c r="L33">
        <v>31</v>
      </c>
    </row>
    <row r="34" spans="12:16">
      <c r="P34">
        <v>339</v>
      </c>
    </row>
    <row r="35" spans="12:16">
      <c r="L35">
        <v>31</v>
      </c>
    </row>
    <row r="36" spans="12:16">
      <c r="P36">
        <v>340</v>
      </c>
    </row>
    <row r="37" spans="12:16">
      <c r="L37">
        <v>32</v>
      </c>
    </row>
    <row r="38" spans="12:16">
      <c r="P38">
        <v>338</v>
      </c>
    </row>
    <row r="39" spans="12:16">
      <c r="L39">
        <v>32</v>
      </c>
    </row>
    <row r="40" spans="12:16">
      <c r="P40">
        <v>339</v>
      </c>
    </row>
    <row r="41" spans="12:16">
      <c r="L41">
        <v>32</v>
      </c>
    </row>
    <row r="42" spans="12:16">
      <c r="P42">
        <v>341</v>
      </c>
    </row>
    <row r="43" spans="12:16">
      <c r="L43">
        <v>31</v>
      </c>
    </row>
    <row r="44" spans="12:16">
      <c r="P44">
        <v>339</v>
      </c>
    </row>
    <row r="45" spans="12:16">
      <c r="L45">
        <v>30</v>
      </c>
    </row>
    <row r="46" spans="12:16">
      <c r="P46">
        <v>341</v>
      </c>
    </row>
    <row r="47" spans="12:16">
      <c r="L47">
        <v>32</v>
      </c>
    </row>
    <row r="48" spans="12:16">
      <c r="P48">
        <v>340</v>
      </c>
    </row>
    <row r="49" spans="12:16">
      <c r="L49">
        <v>32</v>
      </c>
    </row>
    <row r="50" spans="12:16">
      <c r="P50">
        <v>340</v>
      </c>
    </row>
    <row r="51" spans="12:16">
      <c r="L51">
        <v>31</v>
      </c>
    </row>
    <row r="52" spans="12:16">
      <c r="P52">
        <v>345</v>
      </c>
    </row>
    <row r="53" spans="12:16">
      <c r="L53">
        <v>32</v>
      </c>
    </row>
    <row r="54" spans="12:16">
      <c r="P54">
        <v>339</v>
      </c>
    </row>
    <row r="55" spans="12:16">
      <c r="L55">
        <v>32</v>
      </c>
    </row>
    <row r="56" spans="12:16">
      <c r="P56">
        <v>337</v>
      </c>
    </row>
    <row r="57" spans="12:16">
      <c r="L57">
        <v>31</v>
      </c>
    </row>
    <row r="58" spans="12:16">
      <c r="P58">
        <v>340</v>
      </c>
    </row>
    <row r="59" spans="12:16">
      <c r="L59">
        <v>31</v>
      </c>
    </row>
    <row r="60" spans="12:16">
      <c r="P60">
        <v>337</v>
      </c>
    </row>
    <row r="61" spans="12:16">
      <c r="L61">
        <v>31</v>
      </c>
    </row>
    <row r="62" spans="12:16">
      <c r="P62">
        <v>340</v>
      </c>
    </row>
    <row r="63" spans="12:16">
      <c r="L63">
        <v>31</v>
      </c>
    </row>
    <row r="64" spans="12:16">
      <c r="P64">
        <v>341</v>
      </c>
    </row>
    <row r="65" spans="12:16">
      <c r="L65">
        <v>31</v>
      </c>
    </row>
    <row r="66" spans="12:16">
      <c r="P66">
        <v>340</v>
      </c>
    </row>
    <row r="67" spans="12:16">
      <c r="L67">
        <v>32</v>
      </c>
    </row>
    <row r="68" spans="12:16">
      <c r="P68">
        <v>342</v>
      </c>
    </row>
    <row r="69" spans="12:16">
      <c r="L69">
        <v>30</v>
      </c>
    </row>
    <row r="70" spans="12:16">
      <c r="P70">
        <v>341</v>
      </c>
    </row>
    <row r="71" spans="12:16">
      <c r="L71">
        <v>33</v>
      </c>
    </row>
    <row r="72" spans="12:16">
      <c r="P72">
        <v>339</v>
      </c>
    </row>
    <row r="73" spans="12:16">
      <c r="L73">
        <v>34</v>
      </c>
    </row>
    <row r="74" spans="12:16">
      <c r="P74">
        <v>338</v>
      </c>
    </row>
    <row r="75" spans="12:16">
      <c r="L75">
        <v>30</v>
      </c>
    </row>
    <row r="76" spans="12:16">
      <c r="P76">
        <v>337</v>
      </c>
    </row>
    <row r="77" spans="12:16">
      <c r="L77">
        <v>33</v>
      </c>
    </row>
    <row r="78" spans="12:16">
      <c r="P78">
        <v>340</v>
      </c>
    </row>
    <row r="79" spans="12:16">
      <c r="L79">
        <v>31</v>
      </c>
    </row>
    <row r="80" spans="12:16">
      <c r="P80">
        <v>340</v>
      </c>
    </row>
    <row r="81" spans="12:16">
      <c r="L81">
        <v>31</v>
      </c>
    </row>
    <row r="82" spans="12:16">
      <c r="P82">
        <v>352</v>
      </c>
    </row>
    <row r="83" spans="12:16">
      <c r="L83">
        <v>33</v>
      </c>
    </row>
    <row r="84" spans="12:16">
      <c r="P84">
        <v>341</v>
      </c>
    </row>
    <row r="85" spans="12:16">
      <c r="L85">
        <v>33</v>
      </c>
    </row>
    <row r="86" spans="12:16">
      <c r="P86">
        <v>344</v>
      </c>
    </row>
    <row r="87" spans="12:16">
      <c r="L87">
        <v>35</v>
      </c>
    </row>
    <row r="88" spans="12:16">
      <c r="P88">
        <v>340</v>
      </c>
    </row>
    <row r="89" spans="12:16">
      <c r="L89">
        <v>31</v>
      </c>
    </row>
    <row r="90" spans="12:16">
      <c r="P90">
        <v>339</v>
      </c>
    </row>
    <row r="91" spans="12:16">
      <c r="L91">
        <v>32</v>
      </c>
    </row>
    <row r="92" spans="12:16">
      <c r="P92">
        <v>340</v>
      </c>
    </row>
    <row r="93" spans="12:16">
      <c r="L93">
        <v>30</v>
      </c>
    </row>
    <row r="94" spans="12:16">
      <c r="P94">
        <v>343</v>
      </c>
    </row>
    <row r="95" spans="12:16">
      <c r="L95">
        <v>30</v>
      </c>
    </row>
    <row r="96" spans="12:16">
      <c r="P96">
        <v>338</v>
      </c>
    </row>
    <row r="97" spans="12:16">
      <c r="L97">
        <v>32</v>
      </c>
    </row>
    <row r="98" spans="12:16">
      <c r="P98">
        <v>345</v>
      </c>
    </row>
    <row r="99" spans="12:16">
      <c r="L99">
        <v>33</v>
      </c>
    </row>
    <row r="100" spans="12:16">
      <c r="P100">
        <v>336</v>
      </c>
    </row>
    <row r="101" spans="12:16">
      <c r="L101">
        <v>31</v>
      </c>
    </row>
    <row r="102" spans="12:16">
      <c r="P102">
        <v>341</v>
      </c>
    </row>
    <row r="103" spans="12:16">
      <c r="L103">
        <v>31</v>
      </c>
    </row>
    <row r="104" spans="12:16">
      <c r="P104">
        <v>341</v>
      </c>
    </row>
    <row r="105" spans="12:16">
      <c r="L105">
        <v>32</v>
      </c>
    </row>
    <row r="106" spans="12:16">
      <c r="P106">
        <v>343</v>
      </c>
    </row>
    <row r="107" spans="12:16">
      <c r="L107">
        <v>31</v>
      </c>
    </row>
    <row r="108" spans="12:16">
      <c r="P108">
        <v>338</v>
      </c>
    </row>
    <row r="109" spans="12:16">
      <c r="L109">
        <v>30</v>
      </c>
    </row>
    <row r="110" spans="12:16">
      <c r="P110">
        <v>342</v>
      </c>
    </row>
    <row r="111" spans="12:16">
      <c r="L111">
        <v>30</v>
      </c>
    </row>
    <row r="112" spans="12:16">
      <c r="P112">
        <v>340</v>
      </c>
    </row>
    <row r="113" spans="12:16">
      <c r="L113">
        <v>32</v>
      </c>
    </row>
    <row r="114" spans="12:16">
      <c r="P114">
        <v>339</v>
      </c>
    </row>
    <row r="115" spans="12:16">
      <c r="L115">
        <v>32</v>
      </c>
    </row>
    <row r="116" spans="12:16">
      <c r="P116">
        <v>338</v>
      </c>
    </row>
    <row r="117" spans="12:16">
      <c r="L117">
        <v>31</v>
      </c>
    </row>
    <row r="118" spans="12:16">
      <c r="P118">
        <v>338</v>
      </c>
    </row>
    <row r="119" spans="12:16">
      <c r="L119">
        <v>32</v>
      </c>
    </row>
    <row r="120" spans="12:16">
      <c r="P120">
        <v>344</v>
      </c>
    </row>
    <row r="121" spans="12:16">
      <c r="L121">
        <v>32</v>
      </c>
    </row>
    <row r="122" spans="12:16">
      <c r="P122">
        <v>338</v>
      </c>
    </row>
    <row r="123" spans="12:16">
      <c r="L123">
        <v>30</v>
      </c>
    </row>
    <row r="124" spans="12:16">
      <c r="P124">
        <v>341</v>
      </c>
    </row>
    <row r="125" spans="12:16">
      <c r="L125">
        <v>32</v>
      </c>
    </row>
    <row r="126" spans="12:16">
      <c r="P126">
        <v>349</v>
      </c>
    </row>
    <row r="127" spans="12:16">
      <c r="L127">
        <v>31</v>
      </c>
    </row>
    <row r="128" spans="12:16">
      <c r="P128">
        <v>340</v>
      </c>
    </row>
    <row r="129" spans="12:16">
      <c r="L129">
        <v>32</v>
      </c>
    </row>
    <row r="130" spans="12:16">
      <c r="P130">
        <v>339</v>
      </c>
    </row>
    <row r="131" spans="12:16">
      <c r="L131">
        <v>31</v>
      </c>
    </row>
    <row r="132" spans="12:16">
      <c r="P132">
        <v>339</v>
      </c>
    </row>
    <row r="133" spans="12:16">
      <c r="L133">
        <v>31</v>
      </c>
    </row>
    <row r="134" spans="12:16">
      <c r="P134">
        <v>338</v>
      </c>
    </row>
    <row r="135" spans="12:16">
      <c r="L135">
        <v>31</v>
      </c>
    </row>
    <row r="136" spans="12:16">
      <c r="P136">
        <v>338</v>
      </c>
    </row>
    <row r="137" spans="12:16">
      <c r="L137">
        <v>30</v>
      </c>
    </row>
    <row r="138" spans="12:16">
      <c r="P138">
        <v>340</v>
      </c>
    </row>
    <row r="139" spans="12:16">
      <c r="L139">
        <v>31</v>
      </c>
    </row>
    <row r="140" spans="12:16">
      <c r="P140">
        <v>338</v>
      </c>
    </row>
    <row r="141" spans="12:16">
      <c r="L141">
        <v>32</v>
      </c>
    </row>
    <row r="142" spans="12:16">
      <c r="P142">
        <v>341</v>
      </c>
    </row>
    <row r="143" spans="12:16">
      <c r="L143">
        <v>32</v>
      </c>
    </row>
    <row r="144" spans="12:16">
      <c r="P144">
        <v>338</v>
      </c>
    </row>
    <row r="145" spans="12:16">
      <c r="L145">
        <v>30</v>
      </c>
    </row>
    <row r="146" spans="12:16">
      <c r="P146">
        <v>339</v>
      </c>
    </row>
    <row r="147" spans="12:16">
      <c r="L147">
        <v>31</v>
      </c>
    </row>
    <row r="148" spans="12:16">
      <c r="P148">
        <v>339</v>
      </c>
    </row>
    <row r="149" spans="12:16">
      <c r="L149">
        <v>32</v>
      </c>
    </row>
    <row r="150" spans="12:16">
      <c r="P150">
        <v>341</v>
      </c>
    </row>
    <row r="151" spans="12:16">
      <c r="L151">
        <v>31</v>
      </c>
    </row>
    <row r="152" spans="12:16">
      <c r="P152">
        <v>338</v>
      </c>
    </row>
    <row r="153" spans="12:16">
      <c r="L153">
        <v>32</v>
      </c>
    </row>
    <row r="154" spans="12:16">
      <c r="P154">
        <v>336</v>
      </c>
    </row>
    <row r="155" spans="12:16">
      <c r="L155">
        <v>32</v>
      </c>
    </row>
    <row r="156" spans="12:16">
      <c r="P156">
        <v>343</v>
      </c>
    </row>
    <row r="157" spans="12:16">
      <c r="L157">
        <v>32</v>
      </c>
    </row>
    <row r="158" spans="12:16">
      <c r="P158">
        <v>339</v>
      </c>
    </row>
    <row r="159" spans="12:16">
      <c r="L159">
        <v>31</v>
      </c>
    </row>
    <row r="160" spans="12:16">
      <c r="P160">
        <v>339</v>
      </c>
    </row>
    <row r="161" spans="12:16">
      <c r="L161">
        <v>31</v>
      </c>
    </row>
    <row r="162" spans="12:16">
      <c r="P162">
        <v>339</v>
      </c>
    </row>
    <row r="163" spans="12:16">
      <c r="L163">
        <v>31</v>
      </c>
    </row>
    <row r="164" spans="12:16">
      <c r="P164">
        <v>339</v>
      </c>
    </row>
    <row r="165" spans="12:16">
      <c r="L165">
        <v>32</v>
      </c>
    </row>
    <row r="166" spans="12:16">
      <c r="P166">
        <v>341</v>
      </c>
    </row>
    <row r="167" spans="12:16">
      <c r="L167">
        <v>32</v>
      </c>
    </row>
    <row r="168" spans="12:16">
      <c r="P168">
        <v>340</v>
      </c>
    </row>
    <row r="169" spans="12:16">
      <c r="L169">
        <v>32</v>
      </c>
    </row>
    <row r="170" spans="12:16">
      <c r="P170">
        <v>347</v>
      </c>
    </row>
    <row r="171" spans="12:16">
      <c r="L171">
        <v>32</v>
      </c>
    </row>
    <row r="172" spans="12:16">
      <c r="P172">
        <v>339</v>
      </c>
    </row>
    <row r="173" spans="12:16">
      <c r="L173">
        <v>31</v>
      </c>
    </row>
    <row r="174" spans="12:16">
      <c r="P174">
        <v>338</v>
      </c>
    </row>
    <row r="175" spans="12:16">
      <c r="L175">
        <v>32</v>
      </c>
    </row>
    <row r="176" spans="12:16">
      <c r="P176">
        <v>341</v>
      </c>
    </row>
    <row r="177" spans="12:16">
      <c r="L177">
        <v>30</v>
      </c>
    </row>
    <row r="178" spans="12:16">
      <c r="P178">
        <v>342</v>
      </c>
    </row>
    <row r="179" spans="12:16">
      <c r="L179">
        <v>31</v>
      </c>
    </row>
    <row r="180" spans="12:16">
      <c r="P180">
        <v>343</v>
      </c>
    </row>
    <row r="181" spans="12:16">
      <c r="L181">
        <v>31</v>
      </c>
    </row>
    <row r="182" spans="12:16">
      <c r="P182">
        <v>341</v>
      </c>
    </row>
    <row r="183" spans="12:16">
      <c r="L183">
        <v>31</v>
      </c>
    </row>
    <row r="184" spans="12:16">
      <c r="P184">
        <v>340</v>
      </c>
    </row>
    <row r="185" spans="12:16">
      <c r="L185">
        <v>31</v>
      </c>
    </row>
    <row r="186" spans="12:16">
      <c r="P186">
        <v>340</v>
      </c>
    </row>
    <row r="187" spans="12:16">
      <c r="L187">
        <v>31</v>
      </c>
    </row>
    <row r="188" spans="12:16">
      <c r="P188">
        <v>338</v>
      </c>
    </row>
    <row r="189" spans="12:16">
      <c r="L189">
        <v>32</v>
      </c>
    </row>
    <row r="190" spans="12:16">
      <c r="P190">
        <v>342</v>
      </c>
    </row>
    <row r="191" spans="12:16">
      <c r="L191">
        <v>31</v>
      </c>
    </row>
    <row r="192" spans="12:16">
      <c r="P192">
        <v>343</v>
      </c>
    </row>
    <row r="193" spans="12:16">
      <c r="L193">
        <v>30</v>
      </c>
    </row>
    <row r="194" spans="12:16">
      <c r="P194">
        <v>338</v>
      </c>
    </row>
    <row r="195" spans="12:16">
      <c r="L195">
        <v>31</v>
      </c>
    </row>
    <row r="196" spans="12:16">
      <c r="P196">
        <v>340</v>
      </c>
    </row>
    <row r="197" spans="12:16">
      <c r="L197">
        <v>30</v>
      </c>
    </row>
    <row r="198" spans="12:16">
      <c r="P198">
        <v>338</v>
      </c>
    </row>
    <row r="199" spans="12:16">
      <c r="L199">
        <v>32</v>
      </c>
    </row>
    <row r="200" spans="12:16">
      <c r="P200">
        <v>343</v>
      </c>
    </row>
    <row r="201" spans="12:16">
      <c r="L201">
        <v>30</v>
      </c>
    </row>
    <row r="202" spans="12:16">
      <c r="P202">
        <v>338</v>
      </c>
    </row>
    <row r="203" spans="12:16">
      <c r="L203">
        <v>32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5"/>
  <sheetViews>
    <sheetView showRuler="0" topLeftCell="A5" workbookViewId="0">
      <selection activeCell="K45" sqref="K45"/>
    </sheetView>
  </sheetViews>
  <sheetFormatPr baseColWidth="10" defaultRowHeight="15" x14ac:dyDescent="0"/>
  <sheetData>
    <row r="1" spans="1:14">
      <c r="A1" s="3">
        <v>41275</v>
      </c>
      <c r="B1" s="4">
        <v>31065</v>
      </c>
      <c r="C1" s="5">
        <v>45</v>
      </c>
      <c r="D1" s="4">
        <v>259692</v>
      </c>
      <c r="E1" s="4">
        <v>1189076</v>
      </c>
      <c r="F1" s="4">
        <v>229983</v>
      </c>
      <c r="G1" s="4">
        <v>281861</v>
      </c>
      <c r="H1" s="4">
        <v>40217</v>
      </c>
      <c r="I1" s="5">
        <v>1.1299999999999999</v>
      </c>
      <c r="J1" s="5">
        <v>78.930000000000007</v>
      </c>
    </row>
    <row r="2" spans="1:14">
      <c r="A2" s="3">
        <v>41306</v>
      </c>
      <c r="B2" s="4">
        <v>43197</v>
      </c>
      <c r="C2" s="5">
        <v>45</v>
      </c>
      <c r="D2" s="4">
        <v>203097</v>
      </c>
      <c r="E2" s="4">
        <v>912654</v>
      </c>
      <c r="F2" s="4">
        <v>196042</v>
      </c>
      <c r="G2" s="4">
        <v>233284</v>
      </c>
      <c r="H2" s="4">
        <v>52377</v>
      </c>
      <c r="I2" s="5">
        <v>1.04</v>
      </c>
      <c r="J2" s="5">
        <v>72.319999999999993</v>
      </c>
    </row>
    <row r="3" spans="1:14">
      <c r="A3" s="3">
        <v>41334</v>
      </c>
      <c r="B3" s="4">
        <v>60368</v>
      </c>
      <c r="C3" s="5">
        <v>45</v>
      </c>
      <c r="D3" s="4">
        <v>265057</v>
      </c>
      <c r="E3" s="4">
        <v>2529113</v>
      </c>
      <c r="F3" s="4">
        <v>246789</v>
      </c>
      <c r="G3" s="4">
        <v>300580</v>
      </c>
      <c r="H3" s="4">
        <v>69612</v>
      </c>
      <c r="I3" s="5">
        <v>1.07</v>
      </c>
      <c r="J3" s="5">
        <v>84.17</v>
      </c>
    </row>
    <row r="4" spans="1:14">
      <c r="A4" s="3">
        <v>41365</v>
      </c>
      <c r="B4" s="4">
        <v>58799</v>
      </c>
      <c r="C4" s="5">
        <v>55</v>
      </c>
      <c r="D4" s="4">
        <v>266861</v>
      </c>
      <c r="E4" s="4">
        <v>2455763</v>
      </c>
      <c r="F4" s="4">
        <v>255621</v>
      </c>
      <c r="G4" s="4">
        <v>278149</v>
      </c>
      <c r="H4" s="4">
        <v>73397</v>
      </c>
      <c r="I4" s="5">
        <v>1.04</v>
      </c>
      <c r="J4" s="5">
        <v>80.48</v>
      </c>
    </row>
    <row r="5" spans="1:14">
      <c r="A5" s="3">
        <v>41395</v>
      </c>
      <c r="B5" s="4">
        <v>94168</v>
      </c>
      <c r="C5" s="5">
        <v>43</v>
      </c>
      <c r="D5" s="4">
        <v>286148</v>
      </c>
      <c r="E5" s="4">
        <v>3902610</v>
      </c>
      <c r="F5" s="4">
        <v>255357</v>
      </c>
      <c r="G5" s="4">
        <v>293238</v>
      </c>
      <c r="H5" s="4">
        <v>104511</v>
      </c>
      <c r="I5" s="5">
        <v>1.1200000000000001</v>
      </c>
      <c r="J5" s="5">
        <v>82.11</v>
      </c>
    </row>
    <row r="6" spans="1:14">
      <c r="A6" s="3">
        <v>41426</v>
      </c>
      <c r="B6" s="4">
        <v>28050</v>
      </c>
      <c r="C6" s="5">
        <v>38</v>
      </c>
      <c r="D6" s="4">
        <v>274405</v>
      </c>
      <c r="E6" s="4">
        <v>1307781</v>
      </c>
      <c r="F6" s="4">
        <v>250900</v>
      </c>
      <c r="G6" s="4">
        <v>285340</v>
      </c>
      <c r="H6" s="4">
        <v>37354</v>
      </c>
      <c r="I6" s="5">
        <v>1.0900000000000001</v>
      </c>
      <c r="J6" s="5">
        <v>82.5</v>
      </c>
    </row>
    <row r="7" spans="1:14">
      <c r="A7" s="3">
        <v>41456</v>
      </c>
      <c r="B7" s="4">
        <v>19987</v>
      </c>
      <c r="C7" s="5">
        <v>35</v>
      </c>
      <c r="D7" s="4">
        <v>267532</v>
      </c>
      <c r="E7" s="4">
        <v>747745</v>
      </c>
      <c r="F7" s="4">
        <v>238544</v>
      </c>
      <c r="G7" s="4">
        <v>273697</v>
      </c>
      <c r="H7" s="4">
        <v>27649</v>
      </c>
      <c r="I7" s="5">
        <v>1.1200000000000001</v>
      </c>
      <c r="J7" s="5">
        <v>76.64</v>
      </c>
    </row>
    <row r="8" spans="1:14">
      <c r="A8" s="3">
        <v>41487</v>
      </c>
      <c r="B8" s="4">
        <v>23114</v>
      </c>
      <c r="C8" s="5">
        <v>32</v>
      </c>
      <c r="D8" s="4">
        <v>298123</v>
      </c>
      <c r="E8" s="4">
        <v>1022083</v>
      </c>
      <c r="F8" s="4">
        <v>260617</v>
      </c>
      <c r="G8" s="4">
        <v>305740</v>
      </c>
      <c r="H8" s="4">
        <v>28278</v>
      </c>
      <c r="I8" s="5">
        <v>1.1399999999999999</v>
      </c>
      <c r="J8" s="5">
        <v>85.61</v>
      </c>
    </row>
    <row r="9" spans="1:14">
      <c r="A9" s="3">
        <v>41518</v>
      </c>
      <c r="B9" s="6">
        <v>50830</v>
      </c>
      <c r="C9" s="7">
        <v>26</v>
      </c>
      <c r="D9" s="6">
        <v>290808</v>
      </c>
      <c r="E9" s="6">
        <v>2155175</v>
      </c>
      <c r="F9" s="6">
        <v>267533</v>
      </c>
      <c r="G9" s="6">
        <v>305323</v>
      </c>
      <c r="H9" s="6">
        <v>56684</v>
      </c>
      <c r="I9" s="7">
        <v>1.0900000000000001</v>
      </c>
      <c r="J9" s="5">
        <v>88.35</v>
      </c>
    </row>
    <row r="10" spans="1:14">
      <c r="A10" s="3">
        <v>41548</v>
      </c>
      <c r="B10" s="4">
        <v>40193</v>
      </c>
      <c r="C10" s="5">
        <v>48</v>
      </c>
      <c r="D10" s="4">
        <v>247323</v>
      </c>
      <c r="E10" s="4">
        <v>1454128</v>
      </c>
      <c r="F10" s="4">
        <v>282097</v>
      </c>
      <c r="G10" s="4">
        <v>294255</v>
      </c>
      <c r="H10" s="4">
        <v>41987</v>
      </c>
      <c r="I10" s="5">
        <v>0.88</v>
      </c>
      <c r="J10" s="5">
        <v>82.4</v>
      </c>
    </row>
    <row r="11" spans="1:14">
      <c r="A11" s="3">
        <v>41579</v>
      </c>
      <c r="B11" s="4">
        <v>52144</v>
      </c>
      <c r="C11" s="5">
        <v>34</v>
      </c>
      <c r="D11" s="4">
        <v>288281</v>
      </c>
      <c r="E11" s="4">
        <v>1743118</v>
      </c>
      <c r="F11" s="4">
        <v>284133</v>
      </c>
      <c r="G11" s="4">
        <v>300983</v>
      </c>
      <c r="H11" s="4">
        <v>53859</v>
      </c>
      <c r="I11" s="5">
        <v>1.01</v>
      </c>
      <c r="J11" s="5">
        <v>87.09</v>
      </c>
    </row>
    <row r="12" spans="1:14">
      <c r="A12" s="3">
        <v>41609</v>
      </c>
      <c r="B12" s="4">
        <v>44591</v>
      </c>
      <c r="C12" s="5">
        <v>29</v>
      </c>
      <c r="D12" s="4">
        <v>244663</v>
      </c>
      <c r="E12" s="4">
        <v>1405118</v>
      </c>
      <c r="F12" s="4">
        <v>251138</v>
      </c>
      <c r="G12" s="4">
        <v>259117</v>
      </c>
      <c r="H12" s="4">
        <v>46118</v>
      </c>
      <c r="I12" s="5">
        <v>0.97</v>
      </c>
      <c r="J12" s="5">
        <v>72.56</v>
      </c>
    </row>
    <row r="13" spans="1:14" ht="17">
      <c r="A13" s="8"/>
      <c r="J13">
        <f>AVERAGE(J1:J12)</f>
        <v>81.096666666666678</v>
      </c>
      <c r="K13">
        <f>STDEV(J1:J12)</f>
        <v>5.2038662782996497</v>
      </c>
      <c r="L13">
        <f>MIN(J1:J12)</f>
        <v>72.319999999999993</v>
      </c>
      <c r="M13">
        <f>MAX(J1:J12)</f>
        <v>88.35</v>
      </c>
      <c r="N13">
        <f>ABS(M13-L13)</f>
        <v>16.03</v>
      </c>
    </row>
    <row r="14" spans="1:14" ht="18">
      <c r="A14" s="11"/>
      <c r="B14" s="11"/>
      <c r="C14" s="11"/>
      <c r="D14" s="11"/>
      <c r="E14" s="11"/>
      <c r="F14" s="11"/>
      <c r="G14" s="11"/>
      <c r="H14" s="9"/>
      <c r="I14" s="9"/>
      <c r="J14" s="11"/>
    </row>
    <row r="15" spans="1:14" ht="18">
      <c r="A15" s="11"/>
      <c r="B15" s="11"/>
      <c r="C15" s="11"/>
      <c r="D15" s="11"/>
      <c r="E15" s="11"/>
      <c r="F15" s="11"/>
      <c r="G15" s="11"/>
      <c r="H15" s="9"/>
      <c r="I15" s="9"/>
      <c r="J15" s="11"/>
    </row>
    <row r="16" spans="1:14">
      <c r="A16" s="3">
        <v>41275</v>
      </c>
      <c r="B16" s="4">
        <v>82739</v>
      </c>
      <c r="C16" s="5">
        <v>120</v>
      </c>
      <c r="D16" s="4">
        <v>601868</v>
      </c>
      <c r="E16" s="4">
        <v>1670641</v>
      </c>
      <c r="F16" s="4">
        <v>344030</v>
      </c>
      <c r="G16" s="4">
        <v>1448128</v>
      </c>
      <c r="H16" s="4">
        <v>455972</v>
      </c>
      <c r="I16" s="5">
        <v>1.75</v>
      </c>
      <c r="J16" s="5">
        <v>76.989999999999995</v>
      </c>
    </row>
    <row r="17" spans="1:14">
      <c r="A17" s="3">
        <v>41306</v>
      </c>
      <c r="B17" s="4">
        <v>154467</v>
      </c>
      <c r="C17" s="5">
        <v>115</v>
      </c>
      <c r="D17" s="4">
        <v>504389</v>
      </c>
      <c r="E17" s="4">
        <v>3362768</v>
      </c>
      <c r="F17" s="4">
        <v>269725</v>
      </c>
      <c r="G17" s="4">
        <v>1178271</v>
      </c>
      <c r="H17" s="4">
        <v>550619</v>
      </c>
      <c r="I17" s="5">
        <v>1.87</v>
      </c>
      <c r="J17" s="5">
        <v>69.36</v>
      </c>
    </row>
    <row r="18" spans="1:14">
      <c r="A18" s="3">
        <v>41334</v>
      </c>
      <c r="B18" s="4">
        <v>204474</v>
      </c>
      <c r="C18" s="5">
        <v>147</v>
      </c>
      <c r="D18" s="4">
        <v>750774</v>
      </c>
      <c r="E18" s="4">
        <v>3434836</v>
      </c>
      <c r="F18" s="4">
        <v>449952</v>
      </c>
      <c r="G18" s="4">
        <v>1348127</v>
      </c>
      <c r="H18" s="4">
        <v>387864</v>
      </c>
      <c r="I18" s="5">
        <v>1.67</v>
      </c>
      <c r="J18" s="5">
        <v>71.680000000000007</v>
      </c>
    </row>
    <row r="19" spans="1:14">
      <c r="A19" s="3">
        <v>41365</v>
      </c>
      <c r="B19" s="4">
        <v>392644</v>
      </c>
      <c r="C19" s="5">
        <v>148</v>
      </c>
      <c r="D19" s="4">
        <v>790634</v>
      </c>
      <c r="E19" s="4">
        <v>5375478</v>
      </c>
      <c r="F19" s="4">
        <v>499238</v>
      </c>
      <c r="G19" s="4">
        <v>1367823</v>
      </c>
      <c r="H19" s="4">
        <v>618888</v>
      </c>
      <c r="I19" s="5">
        <v>1.58</v>
      </c>
      <c r="J19" s="5">
        <v>75.150000000000006</v>
      </c>
    </row>
    <row r="20" spans="1:14">
      <c r="A20" s="3">
        <v>41395</v>
      </c>
      <c r="B20" s="4">
        <v>295232</v>
      </c>
      <c r="C20" s="5">
        <v>139</v>
      </c>
      <c r="D20" s="4">
        <v>851918</v>
      </c>
      <c r="E20" s="4">
        <v>4186113</v>
      </c>
      <c r="F20" s="4">
        <v>548855</v>
      </c>
      <c r="G20" s="4">
        <v>1377309</v>
      </c>
      <c r="H20" s="4">
        <v>717113</v>
      </c>
      <c r="I20" s="5">
        <v>1.55</v>
      </c>
      <c r="J20" s="5">
        <v>73.23</v>
      </c>
    </row>
    <row r="21" spans="1:14">
      <c r="A21" s="3">
        <v>41426</v>
      </c>
      <c r="B21" s="4">
        <v>504595</v>
      </c>
      <c r="C21" s="5">
        <v>115</v>
      </c>
      <c r="D21" s="4">
        <v>722065</v>
      </c>
      <c r="E21" s="4">
        <v>7663194</v>
      </c>
      <c r="F21" s="4">
        <v>406622</v>
      </c>
      <c r="G21" s="4">
        <v>1348851</v>
      </c>
      <c r="H21" s="4">
        <v>903648</v>
      </c>
      <c r="I21" s="5">
        <v>1.78</v>
      </c>
      <c r="J21" s="5">
        <v>74.11</v>
      </c>
    </row>
    <row r="22" spans="1:14">
      <c r="A22" s="3">
        <v>41456</v>
      </c>
      <c r="B22" s="4">
        <v>180082</v>
      </c>
      <c r="C22" s="5">
        <v>129</v>
      </c>
      <c r="D22" s="4">
        <v>826744</v>
      </c>
      <c r="E22" s="4">
        <v>3208650</v>
      </c>
      <c r="F22" s="4">
        <v>518270</v>
      </c>
      <c r="G22" s="4">
        <v>1274331</v>
      </c>
      <c r="H22" s="4">
        <v>298292</v>
      </c>
      <c r="I22" s="5">
        <v>1.6</v>
      </c>
      <c r="J22" s="5">
        <v>67.75</v>
      </c>
    </row>
    <row r="23" spans="1:14">
      <c r="A23" s="3">
        <v>41487</v>
      </c>
      <c r="B23" s="4">
        <v>241449</v>
      </c>
      <c r="C23" s="5">
        <v>121</v>
      </c>
      <c r="D23" s="4">
        <v>808675</v>
      </c>
      <c r="E23" s="4">
        <v>4539863</v>
      </c>
      <c r="F23" s="4">
        <v>448813</v>
      </c>
      <c r="G23" s="4">
        <v>1287586</v>
      </c>
      <c r="H23" s="4">
        <v>355065</v>
      </c>
      <c r="I23" s="5">
        <v>1.8</v>
      </c>
      <c r="J23" s="5">
        <v>68.459999999999994</v>
      </c>
    </row>
    <row r="24" spans="1:14">
      <c r="A24" s="3">
        <v>41518</v>
      </c>
      <c r="B24" s="4">
        <v>173461</v>
      </c>
      <c r="C24" s="5">
        <v>135</v>
      </c>
      <c r="D24" s="4">
        <v>717576</v>
      </c>
      <c r="E24" s="4">
        <v>3013799</v>
      </c>
      <c r="F24" s="4">
        <v>342802</v>
      </c>
      <c r="G24" s="4">
        <v>1182882</v>
      </c>
      <c r="H24" s="4">
        <v>351445</v>
      </c>
      <c r="I24" s="5">
        <v>2.09</v>
      </c>
      <c r="J24" s="5">
        <v>64.989999999999995</v>
      </c>
    </row>
    <row r="25" spans="1:14">
      <c r="A25" s="3">
        <v>41548</v>
      </c>
      <c r="B25" s="10">
        <v>142468</v>
      </c>
      <c r="C25" s="5">
        <v>140</v>
      </c>
      <c r="D25" s="4">
        <v>800309</v>
      </c>
      <c r="E25" s="4">
        <v>3781799</v>
      </c>
      <c r="F25" s="4">
        <v>477225</v>
      </c>
      <c r="G25" s="4">
        <v>1355864</v>
      </c>
      <c r="H25" s="4">
        <v>288123</v>
      </c>
      <c r="I25" s="5">
        <v>1.68</v>
      </c>
      <c r="J25" s="5">
        <v>72.09</v>
      </c>
    </row>
    <row r="26" spans="1:14">
      <c r="A26" s="3">
        <v>41579</v>
      </c>
      <c r="B26" s="4">
        <v>294733</v>
      </c>
      <c r="C26" s="5">
        <v>146</v>
      </c>
      <c r="D26" s="4">
        <v>1030671</v>
      </c>
      <c r="E26" s="4">
        <v>8395043</v>
      </c>
      <c r="F26" s="4">
        <v>769720</v>
      </c>
      <c r="G26" s="4">
        <v>1405593</v>
      </c>
      <c r="H26" s="4">
        <v>403198</v>
      </c>
      <c r="I26" s="5">
        <v>1.34</v>
      </c>
      <c r="J26" s="5">
        <v>77.22</v>
      </c>
    </row>
    <row r="27" spans="1:14">
      <c r="A27" s="3">
        <v>41609</v>
      </c>
      <c r="B27" s="4">
        <v>264593</v>
      </c>
      <c r="C27" s="5">
        <v>134</v>
      </c>
      <c r="D27" s="4">
        <v>865914</v>
      </c>
      <c r="E27" s="4">
        <v>4534049</v>
      </c>
      <c r="F27" s="4">
        <v>608689</v>
      </c>
      <c r="G27" s="4">
        <v>1151032</v>
      </c>
      <c r="H27" s="4">
        <v>440453</v>
      </c>
      <c r="I27" s="5">
        <v>1.42</v>
      </c>
      <c r="J27" s="5">
        <v>61.2</v>
      </c>
    </row>
    <row r="28" spans="1:14" ht="17">
      <c r="A28" s="8"/>
      <c r="J28">
        <f>AVERAGE(J16:J27)</f>
        <v>71.019166666666678</v>
      </c>
      <c r="K28">
        <f>STDEV(J16:J27)</f>
        <v>4.8612184374876328</v>
      </c>
      <c r="L28">
        <f>MIN(J16:J27)</f>
        <v>61.2</v>
      </c>
      <c r="M28">
        <f>MAX(J16:J27)</f>
        <v>77.22</v>
      </c>
      <c r="N28">
        <f>ABS(M28-L28)</f>
        <v>16.019999999999996</v>
      </c>
    </row>
    <row r="29" spans="1:14" ht="18">
      <c r="A29" s="11"/>
      <c r="B29" s="11"/>
      <c r="C29" s="11"/>
      <c r="D29" s="11"/>
      <c r="E29" s="11"/>
      <c r="F29" s="11"/>
      <c r="G29" s="11"/>
      <c r="H29" s="9"/>
      <c r="I29" s="9"/>
      <c r="J29" s="11"/>
    </row>
    <row r="30" spans="1:14" ht="18">
      <c r="A30" s="11"/>
      <c r="B30" s="11"/>
      <c r="C30" s="11"/>
      <c r="D30" s="11"/>
      <c r="E30" s="11"/>
      <c r="F30" s="11"/>
      <c r="G30" s="11"/>
      <c r="H30" s="9"/>
      <c r="I30" s="9"/>
      <c r="J30" s="11"/>
    </row>
    <row r="31" spans="1:14" ht="18">
      <c r="A31" s="11"/>
      <c r="B31" s="11"/>
      <c r="C31" s="11"/>
      <c r="D31" s="11"/>
      <c r="E31" s="11"/>
      <c r="F31" s="11"/>
      <c r="G31" s="11"/>
      <c r="H31" s="9"/>
      <c r="I31" s="9"/>
      <c r="J31" s="11"/>
    </row>
    <row r="32" spans="1:14" ht="18">
      <c r="A32" s="11"/>
      <c r="B32" s="11"/>
      <c r="C32" s="11"/>
      <c r="D32" s="11"/>
      <c r="E32" s="11"/>
      <c r="F32" s="11"/>
      <c r="G32" s="11"/>
      <c r="H32" s="9"/>
      <c r="I32" s="9"/>
      <c r="J32" s="11"/>
    </row>
    <row r="33" spans="1:14">
      <c r="A33" s="3">
        <v>41275</v>
      </c>
      <c r="B33" s="4">
        <v>29392</v>
      </c>
      <c r="C33" s="5">
        <v>19</v>
      </c>
      <c r="D33" s="4">
        <v>609921</v>
      </c>
      <c r="E33" s="4">
        <v>1215124</v>
      </c>
      <c r="F33" s="4">
        <v>240904</v>
      </c>
      <c r="G33" s="4">
        <v>651243</v>
      </c>
      <c r="H33" s="4">
        <v>59315</v>
      </c>
      <c r="I33" s="5">
        <v>2.5299999999999998</v>
      </c>
      <c r="J33" s="5">
        <v>88.24</v>
      </c>
    </row>
    <row r="34" spans="1:14">
      <c r="A34" s="3">
        <v>41306</v>
      </c>
      <c r="B34" s="4">
        <v>18201</v>
      </c>
      <c r="C34" s="5">
        <v>18</v>
      </c>
      <c r="D34" s="4">
        <v>311975</v>
      </c>
      <c r="E34" s="4">
        <v>436083</v>
      </c>
      <c r="F34" s="4">
        <v>106844</v>
      </c>
      <c r="G34" s="4">
        <v>383896</v>
      </c>
      <c r="H34" s="4">
        <v>56734</v>
      </c>
      <c r="I34" s="5">
        <v>2.92</v>
      </c>
      <c r="J34" s="5">
        <v>57.59</v>
      </c>
    </row>
    <row r="35" spans="1:14">
      <c r="A35" s="3">
        <v>41334</v>
      </c>
      <c r="B35" s="4">
        <v>23070</v>
      </c>
      <c r="C35" s="5">
        <v>16</v>
      </c>
      <c r="D35" s="4">
        <v>427662</v>
      </c>
      <c r="E35" s="4">
        <v>580618</v>
      </c>
      <c r="F35" s="4">
        <v>166924</v>
      </c>
      <c r="G35" s="4">
        <v>562392</v>
      </c>
      <c r="H35" s="4">
        <v>43387</v>
      </c>
      <c r="I35" s="5">
        <v>2.56</v>
      </c>
      <c r="J35" s="5">
        <v>76.2</v>
      </c>
    </row>
    <row r="36" spans="1:14">
      <c r="A36" s="3">
        <v>41365</v>
      </c>
      <c r="B36" s="4">
        <v>9851</v>
      </c>
      <c r="C36" s="5">
        <v>14</v>
      </c>
      <c r="D36" s="4">
        <v>122480</v>
      </c>
      <c r="E36" s="4">
        <v>215113</v>
      </c>
      <c r="F36" s="4">
        <v>112712</v>
      </c>
      <c r="G36" s="4">
        <v>674342</v>
      </c>
      <c r="H36" s="4">
        <v>25011</v>
      </c>
      <c r="I36" s="5">
        <v>1.0900000000000001</v>
      </c>
      <c r="J36" s="5">
        <v>94.41</v>
      </c>
    </row>
    <row r="37" spans="1:14">
      <c r="A37" s="3">
        <v>41395</v>
      </c>
      <c r="B37" s="4">
        <v>22885</v>
      </c>
      <c r="C37" s="5">
        <v>12</v>
      </c>
      <c r="D37" s="4">
        <v>223973</v>
      </c>
      <c r="E37" s="4">
        <v>895838</v>
      </c>
      <c r="F37" s="4">
        <v>189236</v>
      </c>
      <c r="G37" s="4">
        <v>485275</v>
      </c>
      <c r="H37" s="4">
        <v>33000</v>
      </c>
      <c r="I37" s="5">
        <v>1.18</v>
      </c>
      <c r="J37" s="5">
        <v>65.75</v>
      </c>
    </row>
    <row r="38" spans="1:14">
      <c r="A38" s="3">
        <v>41426</v>
      </c>
      <c r="B38" s="4">
        <v>23590</v>
      </c>
      <c r="C38" s="5">
        <v>11</v>
      </c>
      <c r="D38" s="4">
        <v>303553</v>
      </c>
      <c r="E38" s="4">
        <v>964880</v>
      </c>
      <c r="F38" s="4">
        <v>226173</v>
      </c>
      <c r="G38" s="4">
        <v>531018</v>
      </c>
      <c r="H38" s="4">
        <v>27720</v>
      </c>
      <c r="I38" s="5">
        <v>1.34</v>
      </c>
      <c r="J38" s="5">
        <v>74.349999999999994</v>
      </c>
    </row>
    <row r="39" spans="1:14">
      <c r="A39" s="3">
        <v>41456</v>
      </c>
      <c r="B39" s="4">
        <v>13480</v>
      </c>
      <c r="C39" s="5">
        <v>10</v>
      </c>
      <c r="D39" s="4">
        <v>172888</v>
      </c>
      <c r="E39" s="4">
        <v>572809</v>
      </c>
      <c r="F39" s="4">
        <v>150954</v>
      </c>
      <c r="G39" s="4">
        <v>623161</v>
      </c>
      <c r="H39" s="4">
        <v>15338</v>
      </c>
      <c r="I39" s="5">
        <v>1.1499999999999999</v>
      </c>
      <c r="J39" s="5">
        <v>84.43</v>
      </c>
    </row>
    <row r="40" spans="1:14">
      <c r="A40" s="3">
        <v>41487</v>
      </c>
      <c r="B40" s="4">
        <v>16588</v>
      </c>
      <c r="C40" s="5">
        <v>14</v>
      </c>
      <c r="D40" s="4">
        <v>167149</v>
      </c>
      <c r="E40" s="4">
        <v>505177</v>
      </c>
      <c r="F40" s="4">
        <v>167278</v>
      </c>
      <c r="G40" s="4">
        <v>427233</v>
      </c>
      <c r="H40" s="4">
        <v>22471</v>
      </c>
      <c r="I40" s="5">
        <v>1</v>
      </c>
      <c r="J40" s="5">
        <v>57.89</v>
      </c>
    </row>
    <row r="41" spans="1:14">
      <c r="A41" s="3">
        <v>41518</v>
      </c>
      <c r="B41" s="4">
        <v>13546</v>
      </c>
      <c r="C41" s="5">
        <v>10</v>
      </c>
      <c r="D41" s="4">
        <v>157176</v>
      </c>
      <c r="E41" s="4">
        <v>438497</v>
      </c>
      <c r="F41" s="4">
        <v>137557</v>
      </c>
      <c r="G41" s="4">
        <v>455443</v>
      </c>
      <c r="H41" s="4">
        <v>22892</v>
      </c>
      <c r="I41" s="5">
        <v>1.1399999999999999</v>
      </c>
      <c r="J41" s="5">
        <v>63.77</v>
      </c>
    </row>
    <row r="42" spans="1:14">
      <c r="A42" s="3">
        <v>41548</v>
      </c>
      <c r="B42" s="4">
        <v>10592</v>
      </c>
      <c r="C42" s="5">
        <v>11</v>
      </c>
      <c r="D42" s="4">
        <v>129192</v>
      </c>
      <c r="E42" s="4">
        <v>382077</v>
      </c>
      <c r="F42" s="4">
        <v>107286</v>
      </c>
      <c r="G42" s="4">
        <v>600688</v>
      </c>
      <c r="H42" s="4">
        <v>26318</v>
      </c>
      <c r="I42" s="5">
        <v>1.2</v>
      </c>
      <c r="J42" s="5">
        <v>81.39</v>
      </c>
    </row>
    <row r="43" spans="1:14">
      <c r="A43" s="3">
        <v>41579</v>
      </c>
      <c r="B43" s="4">
        <v>19245</v>
      </c>
      <c r="C43" s="5">
        <v>9</v>
      </c>
      <c r="D43" s="4">
        <v>150757</v>
      </c>
      <c r="E43" s="4">
        <v>537774</v>
      </c>
      <c r="F43" s="4">
        <v>121227</v>
      </c>
      <c r="G43" s="4">
        <v>409866</v>
      </c>
      <c r="H43" s="4">
        <v>19834</v>
      </c>
      <c r="I43" s="5">
        <v>1.24</v>
      </c>
      <c r="J43" s="5">
        <v>57.38</v>
      </c>
    </row>
    <row r="44" spans="1:14">
      <c r="A44" s="3">
        <v>41609</v>
      </c>
      <c r="B44" s="4">
        <v>18812</v>
      </c>
      <c r="C44" s="5">
        <v>11</v>
      </c>
      <c r="D44" s="4">
        <v>151858</v>
      </c>
      <c r="E44" s="4">
        <v>451141</v>
      </c>
      <c r="F44" s="4">
        <v>116393</v>
      </c>
      <c r="G44" s="4">
        <v>824030</v>
      </c>
      <c r="H44" s="4">
        <v>25413</v>
      </c>
      <c r="I44" s="5">
        <v>1.3</v>
      </c>
      <c r="J44" s="5">
        <v>111.65</v>
      </c>
    </row>
    <row r="45" spans="1:14">
      <c r="J45">
        <f>AVERAGE(J33:J44)</f>
        <v>76.087499999999991</v>
      </c>
      <c r="K45">
        <f>STDEV(J33:J44)</f>
        <v>16.87035006642235</v>
      </c>
      <c r="L45">
        <f>MIN(J33:J44)</f>
        <v>57.38</v>
      </c>
      <c r="M45">
        <f>MAX(J33:J44)</f>
        <v>111.65</v>
      </c>
      <c r="N45">
        <f>ABS(M45-L45)</f>
        <v>54.27</v>
      </c>
    </row>
  </sheetData>
  <mergeCells count="24">
    <mergeCell ref="G31:G32"/>
    <mergeCell ref="J31:J32"/>
    <mergeCell ref="A31:A32"/>
    <mergeCell ref="B31:B32"/>
    <mergeCell ref="C31:C32"/>
    <mergeCell ref="D31:D32"/>
    <mergeCell ref="E31:E32"/>
    <mergeCell ref="F31:F32"/>
    <mergeCell ref="G14:G15"/>
    <mergeCell ref="J14:J15"/>
    <mergeCell ref="A29:A30"/>
    <mergeCell ref="B29:B30"/>
    <mergeCell ref="C29:C30"/>
    <mergeCell ref="D29:D30"/>
    <mergeCell ref="E29:E30"/>
    <mergeCell ref="F29:F30"/>
    <mergeCell ref="G29:G30"/>
    <mergeCell ref="J29:J30"/>
    <mergeCell ref="A14:A15"/>
    <mergeCell ref="B14:B15"/>
    <mergeCell ref="C14:C15"/>
    <mergeCell ref="D14:D15"/>
    <mergeCell ref="E14:E15"/>
    <mergeCell ref="F14:F15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J1:Q12"/>
  <sheetViews>
    <sheetView showRuler="0" topLeftCell="B1" workbookViewId="0">
      <selection activeCell="N29" sqref="N29"/>
    </sheetView>
  </sheetViews>
  <sheetFormatPr baseColWidth="10" defaultRowHeight="15" x14ac:dyDescent="0"/>
  <cols>
    <col min="10" max="10" width="13.83203125" bestFit="1" customWidth="1"/>
  </cols>
  <sheetData>
    <row r="1" spans="10:17">
      <c r="J1" t="s">
        <v>27</v>
      </c>
      <c r="K1" t="s">
        <v>37</v>
      </c>
      <c r="M1" t="s">
        <v>28</v>
      </c>
    </row>
    <row r="3" spans="10:17">
      <c r="J3">
        <v>1000</v>
      </c>
      <c r="K3">
        <v>481.4</v>
      </c>
      <c r="L3">
        <v>6.12</v>
      </c>
      <c r="M3">
        <v>535.20000000000005</v>
      </c>
      <c r="N3">
        <v>10.23</v>
      </c>
      <c r="P3">
        <f>1</f>
        <v>1</v>
      </c>
      <c r="Q3">
        <f>M3/K3</f>
        <v>1.1117573743248859</v>
      </c>
    </row>
    <row r="4" spans="10:17">
      <c r="J4">
        <v>2000</v>
      </c>
      <c r="K4">
        <v>2139.1999999999998</v>
      </c>
      <c r="L4">
        <v>15.16</v>
      </c>
      <c r="M4">
        <v>2719.2</v>
      </c>
      <c r="N4">
        <v>31.84</v>
      </c>
      <c r="P4">
        <f>1</f>
        <v>1</v>
      </c>
      <c r="Q4">
        <f t="shared" ref="Q4:Q12" si="0">M4/K4</f>
        <v>1.2711293941660433</v>
      </c>
    </row>
    <row r="5" spans="10:17">
      <c r="J5">
        <v>3000</v>
      </c>
      <c r="K5">
        <v>5655</v>
      </c>
      <c r="L5">
        <v>48.73</v>
      </c>
      <c r="M5">
        <v>7796.2</v>
      </c>
      <c r="N5">
        <v>29.48</v>
      </c>
      <c r="P5">
        <f>1</f>
        <v>1</v>
      </c>
      <c r="Q5">
        <f t="shared" si="0"/>
        <v>1.3786383731211318</v>
      </c>
    </row>
    <row r="6" spans="10:17">
      <c r="J6">
        <v>4000</v>
      </c>
      <c r="K6">
        <v>11626.4</v>
      </c>
      <c r="L6">
        <v>120.09</v>
      </c>
      <c r="M6">
        <v>16915</v>
      </c>
      <c r="N6">
        <v>40.14</v>
      </c>
      <c r="P6">
        <f>1</f>
        <v>1</v>
      </c>
      <c r="Q6">
        <f t="shared" si="0"/>
        <v>1.4548785522603729</v>
      </c>
    </row>
    <row r="7" spans="10:17">
      <c r="J7">
        <v>5000</v>
      </c>
      <c r="K7">
        <v>20279.8</v>
      </c>
      <c r="L7">
        <v>33.65</v>
      </c>
      <c r="M7">
        <v>31284.799999999999</v>
      </c>
      <c r="N7">
        <v>64.569999999999993</v>
      </c>
      <c r="P7">
        <f>1</f>
        <v>1</v>
      </c>
      <c r="Q7">
        <f t="shared" si="0"/>
        <v>1.5426582116194441</v>
      </c>
    </row>
    <row r="8" spans="10:17">
      <c r="J8">
        <v>6000</v>
      </c>
      <c r="K8">
        <v>32804.6</v>
      </c>
      <c r="L8">
        <v>232.71</v>
      </c>
      <c r="M8">
        <v>52027.4</v>
      </c>
      <c r="N8">
        <v>109.6</v>
      </c>
      <c r="P8">
        <f>1</f>
        <v>1</v>
      </c>
      <c r="Q8">
        <f t="shared" si="0"/>
        <v>1.5859787956567069</v>
      </c>
    </row>
    <row r="9" spans="10:17">
      <c r="J9">
        <v>7000</v>
      </c>
      <c r="K9">
        <v>49707.8</v>
      </c>
      <c r="L9">
        <v>421.68</v>
      </c>
      <c r="M9">
        <v>81267.399999999994</v>
      </c>
      <c r="N9">
        <v>349.61</v>
      </c>
      <c r="P9">
        <f>1</f>
        <v>1</v>
      </c>
      <c r="Q9">
        <f t="shared" si="0"/>
        <v>1.6349023694470484</v>
      </c>
    </row>
    <row r="10" spans="10:17">
      <c r="J10">
        <v>8000</v>
      </c>
      <c r="K10">
        <v>70965.399999999994</v>
      </c>
      <c r="L10">
        <v>437.87</v>
      </c>
      <c r="M10">
        <v>118798</v>
      </c>
      <c r="N10">
        <v>311.64</v>
      </c>
      <c r="P10">
        <f>1</f>
        <v>1</v>
      </c>
      <c r="Q10">
        <f t="shared" si="0"/>
        <v>1.6740270610748338</v>
      </c>
    </row>
    <row r="11" spans="10:17">
      <c r="J11">
        <v>9000</v>
      </c>
      <c r="K11">
        <v>98685.6</v>
      </c>
      <c r="L11">
        <v>116.37</v>
      </c>
      <c r="M11">
        <v>168573.4</v>
      </c>
      <c r="N11">
        <v>243.48</v>
      </c>
      <c r="P11">
        <f>1</f>
        <v>1</v>
      </c>
      <c r="Q11">
        <f t="shared" si="0"/>
        <v>1.708186402068792</v>
      </c>
    </row>
    <row r="12" spans="10:17">
      <c r="J12">
        <v>10000</v>
      </c>
      <c r="K12">
        <v>131682.6</v>
      </c>
      <c r="L12">
        <v>602.36</v>
      </c>
      <c r="M12">
        <v>228206.6</v>
      </c>
      <c r="N12">
        <v>1147.06</v>
      </c>
      <c r="P12">
        <f>1</f>
        <v>1</v>
      </c>
      <c r="Q12">
        <f t="shared" si="0"/>
        <v>1.7330049680064032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showRuler="0" workbookViewId="0">
      <selection activeCell="I13" sqref="I13"/>
    </sheetView>
  </sheetViews>
  <sheetFormatPr baseColWidth="10" defaultRowHeight="15" x14ac:dyDescent="0"/>
  <sheetData>
    <row r="1" spans="1:9">
      <c r="A1" t="s">
        <v>27</v>
      </c>
      <c r="B1" t="s">
        <v>36</v>
      </c>
      <c r="C1" t="s">
        <v>38</v>
      </c>
      <c r="E1" t="s">
        <v>39</v>
      </c>
    </row>
    <row r="3" spans="1:9">
      <c r="B3" t="s">
        <v>34</v>
      </c>
      <c r="C3" t="s">
        <v>35</v>
      </c>
      <c r="E3" t="s">
        <v>34</v>
      </c>
      <c r="F3" t="s">
        <v>35</v>
      </c>
    </row>
    <row r="4" spans="1:9">
      <c r="A4">
        <v>3000</v>
      </c>
      <c r="B4">
        <v>7561.8</v>
      </c>
      <c r="C4">
        <v>31.84</v>
      </c>
      <c r="E4">
        <v>13659</v>
      </c>
      <c r="F4">
        <v>407.35</v>
      </c>
      <c r="H4">
        <v>1</v>
      </c>
      <c r="I4">
        <f>E4/B4</f>
        <v>1.8063159565182894</v>
      </c>
    </row>
    <row r="5" spans="1:9">
      <c r="A5">
        <v>4000</v>
      </c>
      <c r="B5">
        <v>13699.2</v>
      </c>
      <c r="C5">
        <v>914.66</v>
      </c>
      <c r="E5">
        <v>24844.400000000001</v>
      </c>
      <c r="F5">
        <v>925.68</v>
      </c>
      <c r="H5">
        <v>1</v>
      </c>
      <c r="I5">
        <f t="shared" ref="I5:I11" si="0">E5/B5</f>
        <v>1.8135657556645643</v>
      </c>
    </row>
    <row r="6" spans="1:9">
      <c r="A6">
        <v>5000</v>
      </c>
      <c r="B6">
        <v>20991.8</v>
      </c>
      <c r="C6">
        <v>510.17</v>
      </c>
      <c r="E6">
        <v>39092.199999999997</v>
      </c>
      <c r="F6">
        <v>1001.62</v>
      </c>
      <c r="H6">
        <v>1</v>
      </c>
      <c r="I6">
        <f t="shared" si="0"/>
        <v>1.8622605017197191</v>
      </c>
    </row>
    <row r="7" spans="1:9">
      <c r="A7">
        <v>6000</v>
      </c>
      <c r="B7">
        <v>30064.6</v>
      </c>
      <c r="C7">
        <v>774.91</v>
      </c>
      <c r="E7">
        <v>56131.199999999997</v>
      </c>
      <c r="F7">
        <v>1591.17</v>
      </c>
      <c r="H7">
        <v>1</v>
      </c>
      <c r="I7">
        <f t="shared" si="0"/>
        <v>1.8670196842798508</v>
      </c>
    </row>
    <row r="8" spans="1:9">
      <c r="A8">
        <v>7000</v>
      </c>
      <c r="B8">
        <v>40989.199999999997</v>
      </c>
      <c r="C8">
        <v>1026.77</v>
      </c>
      <c r="E8">
        <v>76742.399999999994</v>
      </c>
      <c r="F8">
        <v>1193.58</v>
      </c>
      <c r="H8">
        <v>1</v>
      </c>
      <c r="I8">
        <f t="shared" si="0"/>
        <v>1.8722590340870278</v>
      </c>
    </row>
    <row r="9" spans="1:9">
      <c r="A9">
        <v>8000</v>
      </c>
      <c r="B9">
        <v>53303</v>
      </c>
      <c r="C9">
        <v>1001.87</v>
      </c>
      <c r="E9">
        <v>100000.6</v>
      </c>
      <c r="F9">
        <v>1337.9</v>
      </c>
      <c r="H9">
        <v>1</v>
      </c>
      <c r="I9">
        <f t="shared" si="0"/>
        <v>1.8760782695157872</v>
      </c>
    </row>
    <row r="10" spans="1:9">
      <c r="A10">
        <v>9000</v>
      </c>
      <c r="B10">
        <v>67699.199999999997</v>
      </c>
      <c r="C10">
        <v>719.62</v>
      </c>
      <c r="E10">
        <v>126908.2</v>
      </c>
      <c r="F10">
        <v>1108.58</v>
      </c>
      <c r="H10">
        <v>1</v>
      </c>
      <c r="I10">
        <f t="shared" si="0"/>
        <v>1.8745893599924373</v>
      </c>
    </row>
    <row r="11" spans="1:9">
      <c r="A11">
        <v>10000</v>
      </c>
      <c r="B11">
        <v>83704.2</v>
      </c>
      <c r="C11">
        <v>1197.97</v>
      </c>
      <c r="E11">
        <v>156677</v>
      </c>
      <c r="F11">
        <v>1194.72</v>
      </c>
      <c r="H11">
        <v>1</v>
      </c>
      <c r="I11">
        <f t="shared" si="0"/>
        <v>1.8717937690103963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tabSelected="1" showRuler="0" workbookViewId="0">
      <selection activeCell="C28" sqref="C28"/>
    </sheetView>
  </sheetViews>
  <sheetFormatPr baseColWidth="10" defaultRowHeight="15" x14ac:dyDescent="0"/>
  <cols>
    <col min="1" max="1" width="28" bestFit="1" customWidth="1"/>
    <col min="5" max="5" width="15.83203125" bestFit="1" customWidth="1"/>
  </cols>
  <sheetData>
    <row r="1" spans="1:14">
      <c r="A1" t="s">
        <v>55</v>
      </c>
      <c r="B1" t="s">
        <v>48</v>
      </c>
      <c r="D1" t="s">
        <v>54</v>
      </c>
      <c r="E1" t="s">
        <v>46</v>
      </c>
      <c r="F1">
        <v>1</v>
      </c>
      <c r="G1">
        <v>2</v>
      </c>
      <c r="H1">
        <v>3</v>
      </c>
      <c r="I1">
        <v>4</v>
      </c>
      <c r="J1">
        <v>5</v>
      </c>
    </row>
    <row r="2" spans="1:14">
      <c r="A2" t="s">
        <v>56</v>
      </c>
      <c r="B2">
        <v>219727</v>
      </c>
      <c r="E2" t="s">
        <v>40</v>
      </c>
      <c r="F2">
        <v>106274</v>
      </c>
      <c r="G2">
        <v>112798</v>
      </c>
      <c r="H2">
        <v>112170</v>
      </c>
      <c r="I2">
        <v>167087</v>
      </c>
      <c r="J2">
        <v>174579</v>
      </c>
    </row>
    <row r="3" spans="1:14">
      <c r="B3">
        <v>218111</v>
      </c>
      <c r="E3" t="s">
        <v>41</v>
      </c>
      <c r="F3">
        <v>51620</v>
      </c>
      <c r="G3">
        <v>105284</v>
      </c>
      <c r="H3">
        <v>104010</v>
      </c>
      <c r="I3">
        <v>73347</v>
      </c>
      <c r="J3">
        <v>172979</v>
      </c>
    </row>
    <row r="4" spans="1:14">
      <c r="B4">
        <v>217747</v>
      </c>
      <c r="E4" t="s">
        <v>42</v>
      </c>
      <c r="F4">
        <v>90452</v>
      </c>
      <c r="G4">
        <v>118608</v>
      </c>
      <c r="H4">
        <v>96995</v>
      </c>
      <c r="I4">
        <v>99810</v>
      </c>
      <c r="J4">
        <v>165424</v>
      </c>
    </row>
    <row r="5" spans="1:14">
      <c r="B5">
        <v>218530</v>
      </c>
      <c r="E5" t="s">
        <v>43</v>
      </c>
      <c r="F5">
        <v>41684</v>
      </c>
      <c r="G5">
        <v>96312</v>
      </c>
      <c r="H5">
        <v>75213</v>
      </c>
      <c r="I5">
        <v>145171</v>
      </c>
      <c r="J5">
        <v>105717</v>
      </c>
    </row>
    <row r="6" spans="1:14">
      <c r="B6">
        <v>218978</v>
      </c>
      <c r="E6" t="s">
        <v>44</v>
      </c>
      <c r="F6">
        <v>177100</v>
      </c>
      <c r="G6">
        <v>187509</v>
      </c>
      <c r="H6">
        <v>111649</v>
      </c>
      <c r="I6">
        <v>156231</v>
      </c>
      <c r="J6">
        <v>9152</v>
      </c>
    </row>
    <row r="7" spans="1:14">
      <c r="B7" t="s">
        <v>34</v>
      </c>
      <c r="C7" t="s">
        <v>35</v>
      </c>
      <c r="E7" t="s">
        <v>45</v>
      </c>
      <c r="F7">
        <v>161706</v>
      </c>
      <c r="G7">
        <v>144413</v>
      </c>
      <c r="H7">
        <v>125044</v>
      </c>
      <c r="I7">
        <v>181909</v>
      </c>
      <c r="J7">
        <v>214364</v>
      </c>
    </row>
    <row r="8" spans="1:14">
      <c r="B8">
        <f>AVERAGE(B2:B6)</f>
        <v>218618.6</v>
      </c>
      <c r="C8">
        <f>STDEV(B2:B6)</f>
        <v>771.8343734247652</v>
      </c>
    </row>
    <row r="10" spans="1:14">
      <c r="B10" t="s">
        <v>49</v>
      </c>
      <c r="D10" t="s">
        <v>50</v>
      </c>
      <c r="F10" t="s">
        <v>51</v>
      </c>
      <c r="H10" t="s">
        <v>52</v>
      </c>
      <c r="J10" t="s">
        <v>53</v>
      </c>
    </row>
    <row r="11" spans="1:14">
      <c r="B11" t="s">
        <v>47</v>
      </c>
      <c r="C11" t="s">
        <v>35</v>
      </c>
      <c r="D11" t="s">
        <v>47</v>
      </c>
      <c r="E11" t="s">
        <v>35</v>
      </c>
      <c r="F11" t="s">
        <v>47</v>
      </c>
      <c r="G11" t="s">
        <v>35</v>
      </c>
      <c r="H11" t="s">
        <v>47</v>
      </c>
      <c r="I11" t="s">
        <v>35</v>
      </c>
      <c r="J11" t="s">
        <v>47</v>
      </c>
      <c r="K11" t="s">
        <v>35</v>
      </c>
    </row>
    <row r="12" spans="1:14">
      <c r="A12" t="s">
        <v>40</v>
      </c>
      <c r="B12">
        <v>20821</v>
      </c>
      <c r="C12">
        <v>103</v>
      </c>
      <c r="D12">
        <v>20717</v>
      </c>
      <c r="E12">
        <v>105</v>
      </c>
      <c r="F12">
        <v>20714</v>
      </c>
      <c r="G12">
        <v>91</v>
      </c>
      <c r="H12">
        <v>20593</v>
      </c>
      <c r="I12">
        <v>284</v>
      </c>
      <c r="J12">
        <v>20585</v>
      </c>
      <c r="K12">
        <v>245</v>
      </c>
      <c r="M12">
        <f>AVERAGE(B12,D12,F12,H12,J12)</f>
        <v>20686</v>
      </c>
      <c r="N12">
        <f>AVERAGE(C12,E12,G12,I12,K12)</f>
        <v>165.6</v>
      </c>
    </row>
    <row r="13" spans="1:14">
      <c r="A13" t="s">
        <v>41</v>
      </c>
      <c r="B13">
        <v>8496</v>
      </c>
      <c r="C13">
        <v>6</v>
      </c>
      <c r="D13">
        <v>8616</v>
      </c>
      <c r="E13">
        <v>142</v>
      </c>
      <c r="F13">
        <v>8654</v>
      </c>
      <c r="G13">
        <v>107</v>
      </c>
      <c r="H13">
        <v>8683</v>
      </c>
      <c r="I13">
        <v>85</v>
      </c>
      <c r="J13">
        <v>8696</v>
      </c>
      <c r="K13">
        <v>98</v>
      </c>
      <c r="M13">
        <f>AVERAGE(B13,D13,F13,H13,J13)</f>
        <v>8629</v>
      </c>
      <c r="N13">
        <f>AVERAGE(C13,E13,G13,I13,K13)</f>
        <v>87.6</v>
      </c>
    </row>
    <row r="14" spans="1:14">
      <c r="A14" t="s">
        <v>42</v>
      </c>
      <c r="B14">
        <v>3376</v>
      </c>
      <c r="C14">
        <v>4260</v>
      </c>
      <c r="D14">
        <v>3241</v>
      </c>
      <c r="E14">
        <v>4026</v>
      </c>
      <c r="F14">
        <v>3383</v>
      </c>
      <c r="G14">
        <v>4291</v>
      </c>
      <c r="H14">
        <v>3361</v>
      </c>
      <c r="I14">
        <v>4248</v>
      </c>
      <c r="J14">
        <v>3458</v>
      </c>
      <c r="K14">
        <v>4309</v>
      </c>
      <c r="M14">
        <f>AVERAGE(B14,D14,F14,H14,J14)</f>
        <v>3363.8</v>
      </c>
      <c r="N14">
        <f>AVERAGE(C14,E14,G14,I14,K14)</f>
        <v>4226.8</v>
      </c>
    </row>
    <row r="15" spans="1:14">
      <c r="A15" t="s">
        <v>43</v>
      </c>
      <c r="B15">
        <v>8151</v>
      </c>
      <c r="C15">
        <v>10329</v>
      </c>
      <c r="D15">
        <v>7961</v>
      </c>
      <c r="E15">
        <v>10224</v>
      </c>
      <c r="F15">
        <v>7685</v>
      </c>
      <c r="G15">
        <v>9779</v>
      </c>
      <c r="H15">
        <v>7974</v>
      </c>
      <c r="I15">
        <v>10236</v>
      </c>
      <c r="J15">
        <v>7882</v>
      </c>
      <c r="K15">
        <v>10080</v>
      </c>
      <c r="M15">
        <f>AVERAGE(B15,D15,F15,H15,J15)</f>
        <v>7930.6</v>
      </c>
      <c r="N15">
        <f>AVERAGE(C15,E15,G15,I15,K15)</f>
        <v>10129.6</v>
      </c>
    </row>
    <row r="16" spans="1:14">
      <c r="A16" t="s">
        <v>44</v>
      </c>
      <c r="B16">
        <v>932</v>
      </c>
      <c r="C16">
        <v>22</v>
      </c>
      <c r="D16">
        <v>602</v>
      </c>
      <c r="E16">
        <v>1</v>
      </c>
      <c r="F16">
        <v>602</v>
      </c>
      <c r="G16">
        <v>1</v>
      </c>
      <c r="H16">
        <v>601</v>
      </c>
      <c r="I16">
        <v>2</v>
      </c>
      <c r="J16">
        <v>602</v>
      </c>
      <c r="K16">
        <v>0</v>
      </c>
      <c r="M16">
        <f>AVERAGE(B16,D16,F16,H16,J16)</f>
        <v>667.8</v>
      </c>
      <c r="N16">
        <f>AVERAGE(C16,E16,G16,I16,K16)</f>
        <v>5.2</v>
      </c>
    </row>
    <row r="17" spans="1:14">
      <c r="A17" t="s">
        <v>45</v>
      </c>
      <c r="B17">
        <v>610</v>
      </c>
      <c r="C17">
        <v>25</v>
      </c>
      <c r="D17">
        <v>936</v>
      </c>
      <c r="E17">
        <v>32</v>
      </c>
      <c r="F17">
        <v>948</v>
      </c>
      <c r="G17">
        <v>35</v>
      </c>
      <c r="H17">
        <v>939</v>
      </c>
      <c r="I17">
        <v>23</v>
      </c>
      <c r="J17">
        <v>941</v>
      </c>
      <c r="K17">
        <v>32</v>
      </c>
      <c r="M17">
        <f>AVERAGE(B17,D17,F17,H17,J17)</f>
        <v>874.8</v>
      </c>
      <c r="N17">
        <f>AVERAGE(C17,E17,G17,I17,K17)</f>
        <v>29.4</v>
      </c>
    </row>
    <row r="24" spans="1:14">
      <c r="A24" t="s">
        <v>62</v>
      </c>
      <c r="B24">
        <v>307200000</v>
      </c>
      <c r="C24">
        <f>B24/1024/1024</f>
        <v>292.96875</v>
      </c>
    </row>
    <row r="25" spans="1:14">
      <c r="A25" t="s">
        <v>63</v>
      </c>
      <c r="B25">
        <v>172800000</v>
      </c>
      <c r="C25">
        <f t="shared" ref="C25:C29" si="0">B25/1024/1024</f>
        <v>164.794921875</v>
      </c>
    </row>
    <row r="26" spans="1:14">
      <c r="A26" t="s">
        <v>64</v>
      </c>
      <c r="B26">
        <v>1600000</v>
      </c>
      <c r="C26">
        <f t="shared" si="0"/>
        <v>1.52587890625</v>
      </c>
    </row>
    <row r="27" spans="1:14">
      <c r="A27" t="s">
        <v>65</v>
      </c>
      <c r="B27">
        <v>6400000</v>
      </c>
      <c r="C27">
        <f t="shared" si="0"/>
        <v>6.103515625</v>
      </c>
    </row>
    <row r="28" spans="1:14">
      <c r="A28" t="s">
        <v>44</v>
      </c>
      <c r="B28">
        <v>120003200</v>
      </c>
      <c r="C28">
        <f>B28/1000/1000</f>
        <v>120.00319999999999</v>
      </c>
    </row>
    <row r="29" spans="1:14">
      <c r="A29" t="s">
        <v>45</v>
      </c>
      <c r="B29">
        <v>4608000</v>
      </c>
      <c r="C29">
        <f t="shared" si="0"/>
        <v>4.39453125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showRuler="0" workbookViewId="0">
      <selection activeCell="D33" sqref="D33"/>
    </sheetView>
  </sheetViews>
  <sheetFormatPr baseColWidth="10" defaultRowHeight="15" x14ac:dyDescent="0"/>
  <cols>
    <col min="1" max="1" width="38.83203125" bestFit="1" customWidth="1"/>
    <col min="2" max="2" width="18" bestFit="1" customWidth="1"/>
    <col min="4" max="4" width="18" bestFit="1" customWidth="1"/>
    <col min="5" max="5" width="15.83203125" bestFit="1" customWidth="1"/>
  </cols>
  <sheetData>
    <row r="1" spans="1:10">
      <c r="A1" t="s">
        <v>57</v>
      </c>
      <c r="B1" t="s">
        <v>48</v>
      </c>
      <c r="D1" t="s">
        <v>54</v>
      </c>
      <c r="E1" t="s">
        <v>46</v>
      </c>
      <c r="F1">
        <v>1</v>
      </c>
      <c r="G1">
        <v>2</v>
      </c>
      <c r="H1">
        <v>3</v>
      </c>
      <c r="I1">
        <v>4</v>
      </c>
      <c r="J1">
        <v>5</v>
      </c>
    </row>
    <row r="2" spans="1:10">
      <c r="A2" t="s">
        <v>58</v>
      </c>
      <c r="B2">
        <v>116228</v>
      </c>
      <c r="E2" t="s">
        <v>40</v>
      </c>
      <c r="F2">
        <v>102519</v>
      </c>
      <c r="G2">
        <v>91654</v>
      </c>
      <c r="H2">
        <v>98568</v>
      </c>
      <c r="I2">
        <v>71264</v>
      </c>
      <c r="J2">
        <v>67014</v>
      </c>
    </row>
    <row r="3" spans="1:10">
      <c r="A3" t="s">
        <v>60</v>
      </c>
      <c r="B3">
        <v>120633</v>
      </c>
      <c r="E3" t="s">
        <v>41</v>
      </c>
      <c r="F3">
        <v>85990</v>
      </c>
      <c r="G3">
        <v>47014</v>
      </c>
      <c r="H3">
        <v>106617</v>
      </c>
      <c r="I3">
        <v>97826</v>
      </c>
      <c r="J3">
        <v>63937</v>
      </c>
    </row>
    <row r="4" spans="1:10">
      <c r="B4">
        <v>115257</v>
      </c>
      <c r="E4" t="s">
        <v>42</v>
      </c>
      <c r="F4">
        <v>79771</v>
      </c>
      <c r="G4">
        <v>48511</v>
      </c>
      <c r="H4">
        <v>83386</v>
      </c>
      <c r="I4">
        <v>58594</v>
      </c>
      <c r="J4">
        <v>42437</v>
      </c>
    </row>
    <row r="5" spans="1:10">
      <c r="B5">
        <v>130666</v>
      </c>
      <c r="E5" t="s">
        <v>43</v>
      </c>
      <c r="F5">
        <v>80996</v>
      </c>
      <c r="G5">
        <v>83334</v>
      </c>
      <c r="H5">
        <v>99836</v>
      </c>
      <c r="I5">
        <v>119560</v>
      </c>
      <c r="J5">
        <v>53442</v>
      </c>
    </row>
    <row r="6" spans="1:10">
      <c r="B6">
        <v>126599</v>
      </c>
      <c r="E6" t="s">
        <v>44</v>
      </c>
      <c r="F6">
        <v>112194</v>
      </c>
      <c r="G6">
        <v>89440</v>
      </c>
      <c r="H6">
        <v>111832</v>
      </c>
      <c r="I6">
        <v>99558</v>
      </c>
      <c r="J6">
        <v>77932</v>
      </c>
    </row>
    <row r="7" spans="1:10">
      <c r="B7" t="s">
        <v>34</v>
      </c>
      <c r="C7" t="s">
        <v>35</v>
      </c>
      <c r="E7" t="s">
        <v>45</v>
      </c>
      <c r="F7">
        <v>36430</v>
      </c>
      <c r="G7">
        <v>92526</v>
      </c>
      <c r="H7">
        <v>114394</v>
      </c>
      <c r="I7">
        <v>130640</v>
      </c>
      <c r="J7">
        <v>74926</v>
      </c>
    </row>
    <row r="8" spans="1:10">
      <c r="B8">
        <f>AVERAGE(B2:B6)</f>
        <v>121876.6</v>
      </c>
      <c r="C8">
        <f>STDEV(B2:B6)</f>
        <v>6648.8145785545858</v>
      </c>
    </row>
    <row r="12" spans="1:10">
      <c r="A12" t="s">
        <v>59</v>
      </c>
      <c r="B12" t="s">
        <v>48</v>
      </c>
      <c r="D12" t="s">
        <v>54</v>
      </c>
      <c r="E12" t="s">
        <v>46</v>
      </c>
      <c r="F12">
        <v>1</v>
      </c>
      <c r="G12">
        <v>2</v>
      </c>
      <c r="H12">
        <v>3</v>
      </c>
      <c r="I12">
        <v>4</v>
      </c>
      <c r="J12">
        <v>5</v>
      </c>
    </row>
    <row r="13" spans="1:10">
      <c r="A13" t="s">
        <v>58</v>
      </c>
      <c r="B13">
        <v>67417</v>
      </c>
      <c r="E13" t="s">
        <v>40</v>
      </c>
      <c r="F13">
        <v>64133</v>
      </c>
      <c r="G13">
        <v>54266</v>
      </c>
      <c r="H13">
        <v>75562</v>
      </c>
      <c r="I13">
        <v>60219</v>
      </c>
      <c r="J13">
        <v>46762</v>
      </c>
    </row>
    <row r="14" spans="1:10">
      <c r="A14" t="s">
        <v>60</v>
      </c>
      <c r="B14">
        <v>56733</v>
      </c>
      <c r="E14" t="s">
        <v>41</v>
      </c>
      <c r="F14">
        <v>42422</v>
      </c>
      <c r="G14">
        <v>19314</v>
      </c>
      <c r="H14">
        <v>18021</v>
      </c>
      <c r="I14">
        <v>66412</v>
      </c>
      <c r="J14">
        <v>37184</v>
      </c>
    </row>
    <row r="15" spans="1:10">
      <c r="A15" t="s">
        <v>61</v>
      </c>
      <c r="B15">
        <v>75593</v>
      </c>
      <c r="E15" t="s">
        <v>42</v>
      </c>
      <c r="F15">
        <v>24295</v>
      </c>
      <c r="G15">
        <v>32703</v>
      </c>
      <c r="H15">
        <v>53555</v>
      </c>
      <c r="I15">
        <v>27518</v>
      </c>
      <c r="J15">
        <v>38616</v>
      </c>
    </row>
    <row r="16" spans="1:10">
      <c r="B16">
        <v>69173</v>
      </c>
      <c r="E16" t="s">
        <v>43</v>
      </c>
      <c r="F16">
        <v>32815</v>
      </c>
      <c r="G16">
        <v>30643</v>
      </c>
      <c r="H16">
        <v>40023</v>
      </c>
      <c r="I16">
        <v>38672</v>
      </c>
      <c r="J16">
        <v>36419</v>
      </c>
    </row>
    <row r="17" spans="2:10">
      <c r="B17">
        <v>52885</v>
      </c>
      <c r="E17" t="s">
        <v>44</v>
      </c>
      <c r="F17">
        <v>67340</v>
      </c>
      <c r="G17">
        <v>47910</v>
      </c>
      <c r="H17">
        <v>69856</v>
      </c>
      <c r="I17">
        <v>66848</v>
      </c>
      <c r="J17">
        <v>52684</v>
      </c>
    </row>
    <row r="18" spans="2:10">
      <c r="B18" t="s">
        <v>34</v>
      </c>
      <c r="C18" t="s">
        <v>35</v>
      </c>
      <c r="E18" t="s">
        <v>45</v>
      </c>
      <c r="F18">
        <v>56454</v>
      </c>
      <c r="G18">
        <v>46157</v>
      </c>
      <c r="H18">
        <v>54538</v>
      </c>
      <c r="I18">
        <v>51029</v>
      </c>
      <c r="J18">
        <v>52827</v>
      </c>
    </row>
    <row r="19" spans="2:10">
      <c r="B19">
        <f>AVERAGE(B13:B17)</f>
        <v>64360.2</v>
      </c>
      <c r="C19">
        <f>STDEV(B13:B17)</f>
        <v>9334.5763267541934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Ruler="0" workbookViewId="0"/>
  </sheetViews>
  <sheetFormatPr baseColWidth="10" defaultRowHeight="15" x14ac:dyDescent="0"/>
  <cols>
    <col min="1" max="1" width="17.83203125" bestFit="1" customWidth="1"/>
  </cols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dopencl matrix</vt:lpstr>
      <vt:lpstr>dopencl summary</vt:lpstr>
      <vt:lpstr>Aparapi Matrix</vt:lpstr>
      <vt:lpstr>cluster ut</vt:lpstr>
      <vt:lpstr>Sharded Matrix</vt:lpstr>
      <vt:lpstr>Sharded Mandelbrot</vt:lpstr>
      <vt:lpstr>Full Benchmark Single Device</vt:lpstr>
      <vt:lpstr>Full Benchmark local</vt:lpstr>
      <vt:lpstr>Full Benchmark Hybrid</vt:lpstr>
    </vt:vector>
  </TitlesOfParts>
  <Company>Wooga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 Ro</dc:creator>
  <cp:lastModifiedBy>Flo Ro</cp:lastModifiedBy>
  <dcterms:created xsi:type="dcterms:W3CDTF">2017-01-11T14:19:41Z</dcterms:created>
  <dcterms:modified xsi:type="dcterms:W3CDTF">2017-02-09T16:13:21Z</dcterms:modified>
</cp:coreProperties>
</file>