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232714\Documents\GitHub\orsay_house_thermics\"/>
    </mc:Choice>
  </mc:AlternateContent>
  <bookViews>
    <workbookView xWindow="0" yWindow="0" windowWidth="28800" windowHeight="12300" activeTab="1"/>
  </bookViews>
  <sheets>
    <sheet name="conduction" sheetId="2" r:id="rId1"/>
    <sheet name="ventilation" sheetId="3" r:id="rId2"/>
    <sheet name="consommation granulé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B2" i="3"/>
  <c r="B3" i="3"/>
  <c r="B4" i="3"/>
  <c r="B5" i="3"/>
  <c r="I5" i="2" l="1"/>
  <c r="C10" i="1"/>
  <c r="I1" i="2"/>
  <c r="D13" i="2"/>
  <c r="D8" i="2"/>
  <c r="D9" i="2"/>
  <c r="D10" i="2"/>
  <c r="D11" i="2"/>
  <c r="D12" i="2"/>
  <c r="D5" i="2"/>
  <c r="D6" i="2"/>
  <c r="D7" i="2"/>
  <c r="D4" i="2" l="1"/>
  <c r="D3" i="2"/>
  <c r="F2" i="2"/>
  <c r="D2" i="2"/>
  <c r="C8" i="1"/>
  <c r="C9" i="1" s="1"/>
  <c r="C4" i="1"/>
  <c r="C3" i="1"/>
  <c r="C7" i="1"/>
  <c r="I4" i="2" l="1"/>
  <c r="I3" i="2"/>
  <c r="C2" i="1"/>
  <c r="C1" i="1"/>
</calcChain>
</file>

<file path=xl/sharedStrings.xml><?xml version="1.0" encoding="utf-8"?>
<sst xmlns="http://schemas.openxmlformats.org/spreadsheetml/2006/main" count="42" uniqueCount="36">
  <si>
    <t>tonnes par an</t>
  </si>
  <si>
    <t>kWh/an</t>
  </si>
  <si>
    <t>jours d’utilisation</t>
  </si>
  <si>
    <t>années</t>
  </si>
  <si>
    <t>mais si on enlève six mois vides</t>
  </si>
  <si>
    <t>Murs</t>
  </si>
  <si>
    <t>W/°C</t>
  </si>
  <si>
    <t>Planchers</t>
  </si>
  <si>
    <t>Plafonds</t>
  </si>
  <si>
    <t>surface ext 1 étage approx</t>
  </si>
  <si>
    <t>(Mackay donne 232 W/°C en comptant les fenêtres)</t>
  </si>
  <si>
    <t>si on chauffe 6 heures par jour</t>
  </si>
  <si>
    <t>kWh</t>
  </si>
  <si>
    <t>si on chauffe 12 heures par jour</t>
  </si>
  <si>
    <t>sur l’année</t>
  </si>
  <si>
    <t>Surface (m²)</t>
  </si>
  <si>
    <t>Element</t>
  </si>
  <si>
    <t>U (W/m²/°C)</t>
  </si>
  <si>
    <t>Element leakiness (W/°C)</t>
  </si>
  <si>
    <t>Fenêtre 7 (vélux 1)</t>
  </si>
  <si>
    <t>Fenêtre 8 (vélux 2)</t>
  </si>
  <si>
    <t>Porte</t>
  </si>
  <si>
    <t>kWh/an/m²</t>
  </si>
  <si>
    <t>Fenêtre 3 (chambre petite)</t>
  </si>
  <si>
    <t>Fenêtre 2 (salle de bain)</t>
  </si>
  <si>
    <t>Fenêtre 1 (cuisine)</t>
  </si>
  <si>
    <t>Fenêtre 4 (chambre)</t>
  </si>
  <si>
    <t>Fenêtre 5 (salon)</t>
  </si>
  <si>
    <t>Fenêtre 6 (salon)</t>
  </si>
  <si>
    <t>Pièce</t>
  </si>
  <si>
    <t>Cuisine</t>
  </si>
  <si>
    <t>Chambres</t>
  </si>
  <si>
    <t>Salon</t>
  </si>
  <si>
    <t>Autres</t>
  </si>
  <si>
    <t>Volume (m³)</t>
  </si>
  <si>
    <t>N (nombre par heure)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</si>
</sst>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2" borderId="1" xfId="1" applyNumberFormat="1"/>
    <xf numFmtId="0" fontId="1" fillId="2" borderId="1" xfId="1"/>
    <xf numFmtId="2" fontId="2" fillId="3" borderId="2" xfId="2" applyNumberFormat="1"/>
    <xf numFmtId="0" fontId="2" fillId="3" borderId="2" xfId="2"/>
    <xf numFmtId="164" fontId="0" fillId="0" borderId="0" xfId="0" applyNumberFormat="1"/>
    <xf numFmtId="2" fontId="3" fillId="3" borderId="1" xfId="3" applyNumberFormat="1"/>
    <xf numFmtId="2" fontId="1" fillId="2" borderId="3" xfId="1" applyNumberFormat="1" applyBorder="1"/>
    <xf numFmtId="2" fontId="3" fillId="3" borderId="3" xfId="3" applyNumberFormat="1" applyBorder="1"/>
  </cellXfs>
  <cellStyles count="4">
    <cellStyle name="Calcul" xfId="3" builtinId="22"/>
    <cellStyle name="Entrée" xfId="1" builtinId="20"/>
    <cellStyle name="Normal" xfId="0" builtinId="0"/>
    <cellStyle name="Sortie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sqref="A1:D13"/>
    </sheetView>
  </sheetViews>
  <sheetFormatPr baseColWidth="10" defaultRowHeight="15" x14ac:dyDescent="0.25"/>
  <cols>
    <col min="1" max="1" width="17.7109375" bestFit="1" customWidth="1"/>
    <col min="2" max="2" width="11.85546875" bestFit="1" customWidth="1"/>
    <col min="3" max="3" width="12" bestFit="1" customWidth="1"/>
    <col min="4" max="4" width="23.85546875" bestFit="1" customWidth="1"/>
    <col min="5" max="5" width="24.42578125" bestFit="1" customWidth="1"/>
    <col min="8" max="8" width="29" bestFit="1" customWidth="1"/>
  </cols>
  <sheetData>
    <row r="1" spans="1:11" x14ac:dyDescent="0.25">
      <c r="A1" t="s">
        <v>16</v>
      </c>
      <c r="B1" t="s">
        <v>15</v>
      </c>
      <c r="C1" t="s">
        <v>17</v>
      </c>
      <c r="D1" t="s">
        <v>18</v>
      </c>
      <c r="I1" s="2">
        <f>SUM(D2:D13)</f>
        <v>142.17999999999998</v>
      </c>
      <c r="J1" t="s">
        <v>6</v>
      </c>
      <c r="K1" t="s">
        <v>10</v>
      </c>
    </row>
    <row r="2" spans="1:11" x14ac:dyDescent="0.25">
      <c r="A2" t="s">
        <v>5</v>
      </c>
      <c r="B2" s="3">
        <v>61</v>
      </c>
      <c r="C2" s="3">
        <v>0.36</v>
      </c>
      <c r="D2" s="8">
        <f>B2*C2</f>
        <v>21.96</v>
      </c>
      <c r="E2" t="s">
        <v>9</v>
      </c>
      <c r="F2">
        <f>2.5 * 9 * 4</f>
        <v>90</v>
      </c>
    </row>
    <row r="3" spans="1:11" x14ac:dyDescent="0.25">
      <c r="A3" t="s">
        <v>7</v>
      </c>
      <c r="B3" s="3">
        <v>37</v>
      </c>
      <c r="C3" s="3">
        <v>2</v>
      </c>
      <c r="D3" s="8">
        <f>B3*C3</f>
        <v>74</v>
      </c>
      <c r="H3" t="s">
        <v>11</v>
      </c>
      <c r="I3" s="2">
        <f>I1*20 * 6 / 1000</f>
        <v>17.061599999999999</v>
      </c>
      <c r="J3" t="s">
        <v>12</v>
      </c>
    </row>
    <row r="4" spans="1:11" x14ac:dyDescent="0.25">
      <c r="A4" t="s">
        <v>8</v>
      </c>
      <c r="B4" s="3">
        <v>34</v>
      </c>
      <c r="C4" s="3">
        <v>0.2</v>
      </c>
      <c r="D4" s="8">
        <f>B4*C4</f>
        <v>6.8000000000000007</v>
      </c>
      <c r="H4" t="s">
        <v>13</v>
      </c>
      <c r="I4" s="2">
        <f>I1*20 * 12 / 1000</f>
        <v>34.123199999999997</v>
      </c>
      <c r="J4" t="s">
        <v>12</v>
      </c>
    </row>
    <row r="5" spans="1:11" x14ac:dyDescent="0.25">
      <c r="A5" t="s">
        <v>25</v>
      </c>
      <c r="B5" s="3">
        <v>1.26</v>
      </c>
      <c r="C5" s="3">
        <v>2.6</v>
      </c>
      <c r="D5" s="8">
        <f t="shared" ref="D5:D13" si="0">B5*C5</f>
        <v>3.2760000000000002</v>
      </c>
      <c r="H5" t="s">
        <v>14</v>
      </c>
      <c r="I5" s="2">
        <f>I1*2739/1000 * 24</f>
        <v>9346.3444799999979</v>
      </c>
      <c r="J5" t="s">
        <v>12</v>
      </c>
    </row>
    <row r="6" spans="1:11" x14ac:dyDescent="0.25">
      <c r="A6" t="s">
        <v>24</v>
      </c>
      <c r="B6" s="3">
        <v>0.3</v>
      </c>
      <c r="C6" s="3">
        <v>2.6</v>
      </c>
      <c r="D6" s="8">
        <f t="shared" si="0"/>
        <v>0.78</v>
      </c>
    </row>
    <row r="7" spans="1:11" x14ac:dyDescent="0.25">
      <c r="A7" t="s">
        <v>23</v>
      </c>
      <c r="B7" s="3">
        <v>0.3</v>
      </c>
      <c r="C7" s="3">
        <v>2.6</v>
      </c>
      <c r="D7" s="8">
        <f t="shared" si="0"/>
        <v>0.78</v>
      </c>
    </row>
    <row r="8" spans="1:11" x14ac:dyDescent="0.25">
      <c r="A8" t="s">
        <v>26</v>
      </c>
      <c r="B8" s="3">
        <v>1.93</v>
      </c>
      <c r="C8" s="3">
        <v>2.6</v>
      </c>
      <c r="D8" s="8">
        <f t="shared" si="0"/>
        <v>5.0179999999999998</v>
      </c>
    </row>
    <row r="9" spans="1:11" x14ac:dyDescent="0.25">
      <c r="A9" t="s">
        <v>27</v>
      </c>
      <c r="B9" s="3">
        <v>3.68</v>
      </c>
      <c r="C9" s="3">
        <v>2.6</v>
      </c>
      <c r="D9" s="8">
        <f t="shared" si="0"/>
        <v>9.5680000000000014</v>
      </c>
    </row>
    <row r="10" spans="1:11" x14ac:dyDescent="0.25">
      <c r="A10" t="s">
        <v>28</v>
      </c>
      <c r="B10" s="3">
        <v>2.42</v>
      </c>
      <c r="C10" s="3">
        <v>2.6</v>
      </c>
      <c r="D10" s="8">
        <f t="shared" si="0"/>
        <v>6.2919999999999998</v>
      </c>
    </row>
    <row r="11" spans="1:11" x14ac:dyDescent="0.25">
      <c r="A11" t="s">
        <v>19</v>
      </c>
      <c r="B11" s="3">
        <v>1.26</v>
      </c>
      <c r="C11" s="3">
        <v>2.8</v>
      </c>
      <c r="D11" s="8">
        <f t="shared" si="0"/>
        <v>3.5279999999999996</v>
      </c>
    </row>
    <row r="12" spans="1:11" x14ac:dyDescent="0.25">
      <c r="A12" t="s">
        <v>20</v>
      </c>
      <c r="B12" s="3">
        <v>1.26</v>
      </c>
      <c r="C12" s="3">
        <v>2.8</v>
      </c>
      <c r="D12" s="8">
        <f t="shared" si="0"/>
        <v>3.5279999999999996</v>
      </c>
    </row>
    <row r="13" spans="1:11" x14ac:dyDescent="0.25">
      <c r="A13" t="s">
        <v>21</v>
      </c>
      <c r="B13" s="9">
        <v>1.9</v>
      </c>
      <c r="C13" s="9">
        <v>3.5</v>
      </c>
      <c r="D13" s="10">
        <f t="shared" si="0"/>
        <v>6.6499999999999995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2" sqref="C2"/>
    </sheetView>
  </sheetViews>
  <sheetFormatPr baseColWidth="10" defaultRowHeight="15" x14ac:dyDescent="0.25"/>
  <cols>
    <col min="3" max="3" width="20.42578125" bestFit="1" customWidth="1"/>
  </cols>
  <sheetData>
    <row r="1" spans="1:4" x14ac:dyDescent="0.25">
      <c r="A1" t="s">
        <v>29</v>
      </c>
      <c r="B1" t="s">
        <v>34</v>
      </c>
      <c r="C1" t="s">
        <v>35</v>
      </c>
      <c r="D1" t="s">
        <v>18</v>
      </c>
    </row>
    <row r="2" spans="1:4" x14ac:dyDescent="0.25">
      <c r="A2" t="s">
        <v>31</v>
      </c>
      <c r="B2" s="3">
        <f>3*4*2</f>
        <v>24</v>
      </c>
      <c r="C2" s="3">
        <v>0.5</v>
      </c>
      <c r="D2" s="8">
        <f>1/3*B2*C2</f>
        <v>4</v>
      </c>
    </row>
    <row r="3" spans="1:4" x14ac:dyDescent="0.25">
      <c r="A3" t="s">
        <v>30</v>
      </c>
      <c r="B3" s="3">
        <f>2.8*3*2</f>
        <v>16.799999999999997</v>
      </c>
      <c r="C3" s="3">
        <v>2</v>
      </c>
      <c r="D3" s="8">
        <f t="shared" ref="D3:D5" si="0">1/3*B3*C3</f>
        <v>11.199999999999998</v>
      </c>
    </row>
    <row r="4" spans="1:4" x14ac:dyDescent="0.25">
      <c r="A4" t="s">
        <v>32</v>
      </c>
      <c r="B4" s="3">
        <f>4.5 * 6.6 * 2</f>
        <v>59.4</v>
      </c>
      <c r="C4" s="3">
        <v>2</v>
      </c>
      <c r="D4" s="8">
        <f t="shared" si="0"/>
        <v>39.599999999999994</v>
      </c>
    </row>
    <row r="5" spans="1:4" x14ac:dyDescent="0.25">
      <c r="A5" t="s">
        <v>33</v>
      </c>
      <c r="B5" s="3">
        <f>8.5 * 2 / 2 * 8.5</f>
        <v>72.25</v>
      </c>
      <c r="C5" s="3">
        <v>0.5</v>
      </c>
      <c r="D5" s="8">
        <f t="shared" si="0"/>
        <v>12.041666666666666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baseColWidth="10" defaultRowHeight="15" x14ac:dyDescent="0.25"/>
  <sheetData>
    <row r="1" spans="1:4" x14ac:dyDescent="0.25">
      <c r="A1" s="1">
        <v>43374</v>
      </c>
      <c r="B1" s="1">
        <v>44228</v>
      </c>
      <c r="C1">
        <f>B1-A1</f>
        <v>854</v>
      </c>
      <c r="D1" t="s">
        <v>2</v>
      </c>
    </row>
    <row r="2" spans="1:4" x14ac:dyDescent="0.25">
      <c r="C2" s="2">
        <f>C1/360</f>
        <v>2.3722222222222222</v>
      </c>
      <c r="D2" t="s">
        <v>3</v>
      </c>
    </row>
    <row r="3" spans="1:4" x14ac:dyDescent="0.25">
      <c r="B3" s="4">
        <v>3.7</v>
      </c>
      <c r="C3" s="7">
        <f>$B$3/C2</f>
        <v>1.5597189695550353</v>
      </c>
      <c r="D3" t="s">
        <v>0</v>
      </c>
    </row>
    <row r="4" spans="1:4" x14ac:dyDescent="0.25">
      <c r="B4" s="4">
        <v>4800</v>
      </c>
      <c r="C4" s="5">
        <f>C3*$B$4</f>
        <v>7486.6510538641696</v>
      </c>
      <c r="D4" s="6" t="s">
        <v>1</v>
      </c>
    </row>
    <row r="6" spans="1:4" x14ac:dyDescent="0.25">
      <c r="B6" t="s">
        <v>4</v>
      </c>
    </row>
    <row r="7" spans="1:4" x14ac:dyDescent="0.25">
      <c r="C7" s="2">
        <f>C2-0.5</f>
        <v>1.8722222222222222</v>
      </c>
      <c r="D7" t="s">
        <v>3</v>
      </c>
    </row>
    <row r="8" spans="1:4" x14ac:dyDescent="0.25">
      <c r="C8" s="7">
        <f>$B$3/C7</f>
        <v>1.9762611275964392</v>
      </c>
      <c r="D8" t="s">
        <v>0</v>
      </c>
    </row>
    <row r="9" spans="1:4" x14ac:dyDescent="0.25">
      <c r="C9" s="5">
        <f>C8*$B$4</f>
        <v>9486.0534124629085</v>
      </c>
      <c r="D9" s="6" t="s">
        <v>1</v>
      </c>
    </row>
    <row r="10" spans="1:4" x14ac:dyDescent="0.25">
      <c r="C10" s="5">
        <f>C9/73</f>
        <v>129.94593715702615</v>
      </c>
      <c r="D10" s="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conduction</vt:lpstr>
      <vt:lpstr>ventilation</vt:lpstr>
      <vt:lpstr>consommation granulés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BOURDAIS Florian</dc:creator>
  <cp:lastModifiedBy>LE BOURDAIS Florian</cp:lastModifiedBy>
  <dcterms:created xsi:type="dcterms:W3CDTF">2022-02-08T13:28:12Z</dcterms:created>
  <dcterms:modified xsi:type="dcterms:W3CDTF">2022-02-21T09:14:13Z</dcterms:modified>
</cp:coreProperties>
</file>