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Gross_weight\Core\"/>
    </mc:Choice>
  </mc:AlternateContent>
  <xr:revisionPtr revIDLastSave="0" documentId="13_ncr:1_{C23EAA25-F1AD-4F55-AD4F-0923E2410ED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系统新品录入" sheetId="5" r:id="rId1"/>
    <sheet name="国内商品名称对应" sheetId="1" r:id="rId2"/>
    <sheet name="境外贸易商品名称" sheetId="2" r:id="rId3"/>
    <sheet name="境外咨询" sheetId="3" r:id="rId4"/>
    <sheet name="供销名录" sheetId="4" r:id="rId5"/>
  </sheets>
  <definedNames>
    <definedName name="_xlnm._FilterDatabase" localSheetId="1" hidden="1">国内商品名称对应!$A$2:$AA$219</definedName>
    <definedName name="_xlnm._FilterDatabase" localSheetId="2" hidden="1">境外贸易商品名称!$A$1:$J$169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" i="2" l="1"/>
  <c r="H168" i="2" s="1"/>
  <c r="H156" i="2"/>
  <c r="H150" i="2"/>
  <c r="H149" i="2"/>
  <c r="H148" i="2"/>
  <c r="G146" i="2"/>
  <c r="H146" i="2" s="1"/>
  <c r="G169" i="2"/>
  <c r="H169" i="2" s="1"/>
  <c r="G167" i="2"/>
  <c r="H167" i="2" s="1"/>
  <c r="H163" i="2"/>
  <c r="G166" i="2" l="1"/>
  <c r="H166" i="2" s="1"/>
  <c r="G165" i="2"/>
  <c r="H165" i="2" s="1"/>
  <c r="G164" i="2"/>
  <c r="H164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5" i="2"/>
  <c r="H155" i="2" s="1"/>
  <c r="G154" i="2"/>
  <c r="H154" i="2" s="1"/>
  <c r="G153" i="2"/>
  <c r="H153" i="2" s="1"/>
  <c r="G152" i="2"/>
  <c r="H152" i="2" s="1"/>
  <c r="G151" i="2"/>
  <c r="H151" i="2" s="1"/>
  <c r="G147" i="2"/>
  <c r="H147" i="2" s="1"/>
  <c r="G145" i="2"/>
  <c r="H145" i="2" s="1"/>
  <c r="G144" i="2"/>
  <c r="H144" i="2" s="1"/>
  <c r="H143" i="2"/>
  <c r="G142" i="2"/>
  <c r="H142" i="2" s="1"/>
  <c r="G141" i="2"/>
  <c r="H141" i="2" s="1"/>
  <c r="H140" i="2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H132" i="2"/>
  <c r="H131" i="2"/>
  <c r="H130" i="2"/>
  <c r="H129" i="2"/>
  <c r="H128" i="2"/>
  <c r="G127" i="2"/>
  <c r="H127" i="2" s="1"/>
  <c r="G126" i="2"/>
  <c r="H126" i="2" s="1"/>
  <c r="H125" i="2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H109" i="2"/>
  <c r="G107" i="2"/>
  <c r="H107" i="2" s="1"/>
  <c r="G106" i="2"/>
  <c r="H106" i="2" s="1"/>
  <c r="G105" i="2"/>
  <c r="H105" i="2" s="1"/>
  <c r="G104" i="2"/>
  <c r="H104" i="2" s="1"/>
  <c r="H103" i="2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H80" i="2"/>
  <c r="G79" i="2"/>
  <c r="H79" i="2" s="1"/>
  <c r="H78" i="2"/>
  <c r="G77" i="2"/>
  <c r="H77" i="2" s="1"/>
  <c r="G76" i="2"/>
  <c r="H76" i="2" s="1"/>
  <c r="G75" i="2"/>
  <c r="H75" i="2" s="1"/>
  <c r="H74" i="2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H48" i="2"/>
  <c r="H47" i="2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H11" i="2"/>
  <c r="G10" i="2"/>
  <c r="H10" i="2" s="1"/>
  <c r="G9" i="2"/>
  <c r="H9" i="2" s="1"/>
  <c r="H8" i="2"/>
  <c r="H7" i="2"/>
  <c r="H6" i="2"/>
  <c r="G5" i="2"/>
  <c r="H5" i="2" s="1"/>
  <c r="G4" i="2"/>
  <c r="H4" i="2" s="1"/>
  <c r="G3" i="2"/>
  <c r="H3" i="2" s="1"/>
  <c r="G2" i="2"/>
  <c r="H2" i="2" s="1"/>
  <c r="J202" i="1"/>
  <c r="I202" i="1"/>
  <c r="J201" i="1"/>
  <c r="I201" i="1"/>
  <c r="J200" i="1"/>
  <c r="I200" i="1"/>
  <c r="J199" i="1"/>
  <c r="I199" i="1"/>
  <c r="J196" i="1"/>
  <c r="I196" i="1"/>
  <c r="J193" i="1"/>
  <c r="I193" i="1"/>
  <c r="J192" i="1"/>
  <c r="I192" i="1"/>
  <c r="J191" i="1"/>
  <c r="I191" i="1"/>
  <c r="J188" i="1"/>
  <c r="I188" i="1"/>
  <c r="J187" i="1"/>
  <c r="I187" i="1"/>
  <c r="J186" i="1"/>
  <c r="I186" i="1"/>
  <c r="J184" i="1"/>
  <c r="I184" i="1"/>
  <c r="J183" i="1"/>
  <c r="I183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7" i="1"/>
  <c r="I167" i="1"/>
  <c r="J166" i="1"/>
  <c r="I166" i="1"/>
  <c r="J165" i="1"/>
  <c r="I165" i="1"/>
  <c r="J164" i="1"/>
  <c r="I164" i="1"/>
  <c r="J163" i="1"/>
  <c r="I163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3" i="1"/>
  <c r="I153" i="1"/>
  <c r="J151" i="1"/>
  <c r="I151" i="1"/>
  <c r="J150" i="1"/>
  <c r="I150" i="1"/>
  <c r="J146" i="1"/>
  <c r="I146" i="1"/>
  <c r="J143" i="1"/>
  <c r="I143" i="1"/>
  <c r="J142" i="1"/>
  <c r="I142" i="1"/>
  <c r="J141" i="1"/>
  <c r="I141" i="1"/>
  <c r="J139" i="1"/>
  <c r="I139" i="1"/>
  <c r="J137" i="1"/>
  <c r="J136" i="1"/>
  <c r="I136" i="1"/>
  <c r="J135" i="1"/>
  <c r="I135" i="1"/>
  <c r="J134" i="1"/>
  <c r="I134" i="1"/>
  <c r="J132" i="1"/>
  <c r="I132" i="1"/>
  <c r="J131" i="1"/>
  <c r="I131" i="1"/>
  <c r="J130" i="1"/>
  <c r="I130" i="1"/>
  <c r="J129" i="1"/>
  <c r="I129" i="1"/>
  <c r="J126" i="1"/>
  <c r="I126" i="1"/>
  <c r="J125" i="1"/>
  <c r="I125" i="1"/>
  <c r="J124" i="1"/>
  <c r="I124" i="1"/>
  <c r="J121" i="1"/>
  <c r="I121" i="1"/>
  <c r="J119" i="1"/>
  <c r="I119" i="1"/>
  <c r="J118" i="1"/>
  <c r="I118" i="1"/>
  <c r="J114" i="1"/>
  <c r="I114" i="1"/>
  <c r="J112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3" i="1"/>
  <c r="I93" i="1"/>
  <c r="J92" i="1"/>
  <c r="I92" i="1"/>
  <c r="J91" i="1"/>
  <c r="I91" i="1"/>
  <c r="J90" i="1"/>
  <c r="I90" i="1"/>
  <c r="J88" i="1"/>
  <c r="I88" i="1"/>
  <c r="J86" i="1"/>
  <c r="I86" i="1"/>
  <c r="J83" i="1"/>
  <c r="I83" i="1"/>
  <c r="J82" i="1"/>
  <c r="I82" i="1"/>
  <c r="J81" i="1"/>
  <c r="I81" i="1"/>
  <c r="J80" i="1"/>
  <c r="I80" i="1"/>
  <c r="J78" i="1"/>
  <c r="I78" i="1"/>
  <c r="J77" i="1"/>
  <c r="I77" i="1"/>
  <c r="J76" i="1"/>
  <c r="I76" i="1"/>
  <c r="J75" i="1"/>
  <c r="J72" i="1"/>
  <c r="I72" i="1"/>
  <c r="J71" i="1"/>
  <c r="I71" i="1"/>
  <c r="J70" i="1"/>
  <c r="I70" i="1"/>
  <c r="J69" i="1"/>
  <c r="I69" i="1"/>
  <c r="J68" i="1"/>
  <c r="I68" i="1"/>
  <c r="J67" i="1"/>
  <c r="I67" i="1"/>
  <c r="AD65" i="1"/>
  <c r="AC65" i="1"/>
  <c r="J65" i="1"/>
  <c r="I65" i="1"/>
  <c r="AD64" i="1"/>
  <c r="J64" i="1"/>
  <c r="I64" i="1"/>
  <c r="J63" i="1"/>
  <c r="I63" i="1"/>
  <c r="J61" i="1"/>
  <c r="I61" i="1"/>
  <c r="J60" i="1"/>
  <c r="I60" i="1"/>
  <c r="AD58" i="1"/>
  <c r="AC58" i="1"/>
  <c r="J58" i="1"/>
  <c r="I58" i="1"/>
  <c r="AD57" i="1"/>
  <c r="AC57" i="1"/>
  <c r="J57" i="1"/>
  <c r="I57" i="1"/>
  <c r="J56" i="1"/>
  <c r="I56" i="1"/>
  <c r="AD55" i="1"/>
  <c r="AC55" i="1"/>
  <c r="J55" i="1"/>
  <c r="I55" i="1"/>
  <c r="AD54" i="1"/>
  <c r="AC54" i="1"/>
  <c r="J54" i="1"/>
  <c r="I54" i="1"/>
  <c r="J53" i="1"/>
  <c r="I53" i="1"/>
  <c r="J52" i="1"/>
  <c r="I52" i="1"/>
  <c r="J51" i="1"/>
  <c r="I51" i="1"/>
  <c r="J50" i="1"/>
  <c r="I50" i="1"/>
  <c r="AD49" i="1"/>
  <c r="J49" i="1"/>
  <c r="I49" i="1"/>
  <c r="AD48" i="1"/>
  <c r="J48" i="1"/>
  <c r="I48" i="1"/>
  <c r="J47" i="1"/>
  <c r="I47" i="1"/>
  <c r="J46" i="1"/>
  <c r="I46" i="1"/>
  <c r="J45" i="1"/>
  <c r="I45" i="1"/>
  <c r="J44" i="1"/>
  <c r="I44" i="1"/>
  <c r="AD43" i="1"/>
  <c r="AC43" i="1"/>
  <c r="J43" i="1"/>
  <c r="I43" i="1"/>
  <c r="J42" i="1"/>
  <c r="I42" i="1"/>
  <c r="J41" i="1"/>
  <c r="I41" i="1"/>
  <c r="J39" i="1"/>
  <c r="I39" i="1"/>
  <c r="AD36" i="1"/>
  <c r="T36" i="1"/>
  <c r="J36" i="1"/>
  <c r="I36" i="1"/>
  <c r="T35" i="1"/>
  <c r="J35" i="1"/>
  <c r="I35" i="1"/>
  <c r="T34" i="1"/>
  <c r="J34" i="1"/>
  <c r="I34" i="1"/>
  <c r="J33" i="1"/>
  <c r="I33" i="1"/>
  <c r="T32" i="1"/>
  <c r="J32" i="1"/>
  <c r="I32" i="1"/>
  <c r="AD31" i="1"/>
  <c r="AC31" i="1"/>
  <c r="J31" i="1"/>
  <c r="I31" i="1"/>
  <c r="J30" i="1"/>
  <c r="I30" i="1"/>
  <c r="T29" i="1"/>
  <c r="S29" i="1"/>
  <c r="J28" i="1"/>
  <c r="I28" i="1"/>
  <c r="J27" i="1"/>
  <c r="I27" i="1"/>
  <c r="T26" i="1"/>
  <c r="J26" i="1"/>
  <c r="I26" i="1"/>
  <c r="AD25" i="1"/>
  <c r="AC25" i="1"/>
  <c r="T25" i="1"/>
  <c r="AD24" i="1"/>
  <c r="AC24" i="1"/>
  <c r="T24" i="1"/>
  <c r="J24" i="1"/>
  <c r="I24" i="1"/>
  <c r="J23" i="1"/>
  <c r="I23" i="1"/>
  <c r="T22" i="1"/>
  <c r="J22" i="1"/>
  <c r="I22" i="1"/>
  <c r="AD21" i="1"/>
  <c r="AC21" i="1"/>
  <c r="T21" i="1"/>
  <c r="J21" i="1"/>
  <c r="I21" i="1"/>
  <c r="AD20" i="1"/>
  <c r="AC20" i="1"/>
  <c r="T20" i="1"/>
  <c r="J20" i="1"/>
  <c r="I20" i="1"/>
  <c r="AD19" i="1"/>
  <c r="AC19" i="1"/>
  <c r="J19" i="1"/>
  <c r="I19" i="1"/>
  <c r="AD18" i="1"/>
  <c r="AC18" i="1"/>
  <c r="J18" i="1"/>
  <c r="I18" i="1"/>
  <c r="AD17" i="1"/>
  <c r="AC17" i="1"/>
  <c r="T17" i="1"/>
  <c r="J17" i="1"/>
  <c r="I17" i="1"/>
  <c r="AD16" i="1"/>
  <c r="AC16" i="1"/>
  <c r="J16" i="1"/>
  <c r="I16" i="1"/>
  <c r="AD15" i="1"/>
  <c r="AC15" i="1"/>
  <c r="T15" i="1"/>
  <c r="J15" i="1"/>
  <c r="I15" i="1"/>
  <c r="AD14" i="1"/>
  <c r="AC14" i="1"/>
  <c r="T14" i="1"/>
  <c r="J14" i="1"/>
  <c r="I14" i="1"/>
  <c r="AD13" i="1"/>
  <c r="AC13" i="1"/>
  <c r="T13" i="1"/>
  <c r="J13" i="1"/>
  <c r="I13" i="1"/>
  <c r="AD12" i="1"/>
  <c r="AC12" i="1"/>
  <c r="AD11" i="1"/>
  <c r="AC11" i="1"/>
  <c r="J11" i="1"/>
  <c r="I11" i="1"/>
  <c r="AD10" i="1"/>
  <c r="AC10" i="1"/>
  <c r="T10" i="1"/>
  <c r="J10" i="1"/>
  <c r="I10" i="1"/>
  <c r="AD9" i="1"/>
  <c r="AC9" i="1"/>
  <c r="T9" i="1"/>
  <c r="J9" i="1"/>
  <c r="I9" i="1"/>
  <c r="AD8" i="1"/>
  <c r="AC8" i="1"/>
  <c r="J8" i="1"/>
  <c r="I8" i="1"/>
  <c r="AD7" i="1"/>
  <c r="AC7" i="1"/>
  <c r="J7" i="1"/>
  <c r="I7" i="1"/>
  <c r="AD6" i="1"/>
  <c r="AC6" i="1"/>
  <c r="T6" i="1"/>
  <c r="J6" i="1"/>
  <c r="I6" i="1"/>
  <c r="AD5" i="1"/>
  <c r="AC5" i="1"/>
  <c r="T5" i="1"/>
  <c r="J5" i="1"/>
  <c r="I5" i="1"/>
  <c r="AD4" i="1"/>
  <c r="AC4" i="1"/>
  <c r="T4" i="1"/>
  <c r="J4" i="1"/>
  <c r="I4" i="1"/>
  <c r="AN3" i="1"/>
  <c r="AM3" i="1"/>
  <c r="AD3" i="1"/>
  <c r="AC3" i="1"/>
  <c r="T3" i="1"/>
  <c r="J3" i="1"/>
  <c r="I3" i="1"/>
  <c r="C24" i="5"/>
  <c r="B24" i="5"/>
  <c r="C23" i="5"/>
  <c r="B23" i="5"/>
  <c r="C22" i="5"/>
  <c r="B22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K4" i="5"/>
  <c r="H4" i="5"/>
  <c r="G4" i="5"/>
  <c r="F4" i="5"/>
  <c r="E4" i="5"/>
  <c r="D4" i="5"/>
  <c r="C4" i="5"/>
  <c r="B4" i="5"/>
  <c r="K3" i="5"/>
  <c r="H3" i="5"/>
  <c r="G3" i="5"/>
  <c r="F3" i="5"/>
  <c r="E3" i="5"/>
  <c r="D3" i="5"/>
  <c r="C3" i="5"/>
  <c r="B3" i="5"/>
  <c r="K2" i="5"/>
  <c r="H2" i="5"/>
  <c r="G2" i="5"/>
  <c r="F2" i="5"/>
  <c r="E2" i="5"/>
  <c r="D2" i="5"/>
  <c r="C2" i="5"/>
  <c r="B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xj</author>
  </authors>
  <commentList>
    <comment ref="L7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不用</t>
        </r>
      </text>
    </comment>
    <comment ref="D134" authorId="1" shapeId="0" xr:uid="{00000000-0006-0000-0100-000002000000}">
      <text>
        <r>
          <rPr>
            <sz val="12"/>
            <rFont val="宋体"/>
            <family val="3"/>
            <charset val="134"/>
          </rPr>
          <t>星越進口實物為Omala S4 GX 220 1*209L 共7桶</t>
        </r>
      </text>
    </comment>
    <comment ref="D160" authorId="1" shapeId="0" xr:uid="{00000000-0006-0000-0100-000003000000}">
      <text>
        <r>
          <rPr>
            <sz val="12"/>
            <rFont val="宋体"/>
            <family val="3"/>
            <charset val="134"/>
          </rPr>
          <t>星越進口實物為Omala S4 GXV 220 1*209L 共7桶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xj</author>
    <author>Administrator</author>
  </authors>
  <commentList>
    <comment ref="C60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20230601前错误登记为：</t>
        </r>
        <r>
          <rPr>
            <sz val="9"/>
            <rFont val="宋体"/>
            <family val="3"/>
            <charset val="134"/>
          </rPr>
          <t>Tellus S4 VX 46 1*209L</t>
        </r>
      </text>
    </comment>
    <comment ref="C62" authorId="1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实际为Helix HX7 X 5W-30 4*4L</t>
        </r>
      </text>
    </comment>
  </commentList>
</comments>
</file>

<file path=xl/sharedStrings.xml><?xml version="1.0" encoding="utf-8"?>
<sst xmlns="http://schemas.openxmlformats.org/spreadsheetml/2006/main" count="3093" uniqueCount="1538">
  <si>
    <t>209L</t>
  </si>
  <si>
    <t>208L</t>
  </si>
  <si>
    <t>200L</t>
  </si>
  <si>
    <t>20L</t>
  </si>
  <si>
    <t>18L</t>
  </si>
  <si>
    <t>18.9L</t>
  </si>
  <si>
    <t>4L</t>
  </si>
  <si>
    <t>1L</t>
  </si>
  <si>
    <t>208.1977L</t>
  </si>
  <si>
    <t>升</t>
  </si>
  <si>
    <t>KG</t>
  </si>
  <si>
    <t>吨</t>
  </si>
  <si>
    <t>25KG</t>
  </si>
  <si>
    <t>18KG</t>
  </si>
  <si>
    <t>16KG</t>
  </si>
  <si>
    <t>15KG</t>
  </si>
  <si>
    <t>1KG</t>
  </si>
  <si>
    <t>230KG</t>
  </si>
  <si>
    <t>180KG</t>
  </si>
  <si>
    <t>170KG</t>
  </si>
  <si>
    <t>400G</t>
  </si>
  <si>
    <t>35LB/15.8KG</t>
  </si>
  <si>
    <t>1QT/12.7KG</t>
  </si>
  <si>
    <r>
      <rPr>
        <sz val="16"/>
        <color indexed="8"/>
        <rFont val="宋体"/>
        <family val="3"/>
        <charset val="134"/>
      </rPr>
      <t>润滑油</t>
    </r>
    <r>
      <rPr>
        <sz val="16"/>
        <color indexed="8"/>
        <rFont val="Arial"/>
        <family val="2"/>
      </rPr>
      <t>(</t>
    </r>
    <r>
      <rPr>
        <sz val="16"/>
        <color indexed="8"/>
        <rFont val="宋体"/>
        <family val="3"/>
        <charset val="134"/>
      </rPr>
      <t>成品油</t>
    </r>
    <r>
      <rPr>
        <sz val="16"/>
        <color indexed="8"/>
        <rFont val="Arial"/>
        <family val="2"/>
      </rPr>
      <t>)</t>
    </r>
    <r>
      <rPr>
        <sz val="16"/>
        <color indexed="8"/>
        <rFont val="宋体"/>
        <family val="3"/>
        <charset val="134"/>
      </rPr>
      <t>商品名称对应</t>
    </r>
  </si>
  <si>
    <r>
      <rPr>
        <sz val="16"/>
        <color indexed="8"/>
        <rFont val="宋体"/>
        <family val="3"/>
        <charset val="134"/>
      </rPr>
      <t>润滑脂</t>
    </r>
    <r>
      <rPr>
        <sz val="16"/>
        <color indexed="8"/>
        <rFont val="Arial"/>
        <family val="2"/>
      </rPr>
      <t>(</t>
    </r>
    <r>
      <rPr>
        <sz val="16"/>
        <color indexed="8"/>
        <rFont val="宋体"/>
        <family val="3"/>
        <charset val="134"/>
      </rPr>
      <t>成品油</t>
    </r>
    <r>
      <rPr>
        <sz val="16"/>
        <color indexed="8"/>
        <rFont val="Arial"/>
        <family val="2"/>
      </rPr>
      <t>)</t>
    </r>
    <r>
      <rPr>
        <sz val="16"/>
        <color indexed="8"/>
        <rFont val="宋体"/>
        <family val="3"/>
        <charset val="134"/>
      </rPr>
      <t>商品名称对应</t>
    </r>
  </si>
  <si>
    <r>
      <rPr>
        <sz val="16"/>
        <color indexed="8"/>
        <rFont val="宋体"/>
        <family val="3"/>
        <charset val="134"/>
      </rPr>
      <t>润滑剂商品名称对应</t>
    </r>
  </si>
  <si>
    <r>
      <rPr>
        <sz val="16"/>
        <color indexed="8"/>
        <rFont val="宋体"/>
        <family val="3"/>
        <charset val="134"/>
      </rPr>
      <t>燃料油商品名称对应</t>
    </r>
  </si>
  <si>
    <t>系统编码</t>
  </si>
  <si>
    <t>商品代码</t>
  </si>
  <si>
    <t>商品名称</t>
  </si>
  <si>
    <t>最新规格型号</t>
  </si>
  <si>
    <t>包装规格</t>
  </si>
  <si>
    <t>品牌</t>
  </si>
  <si>
    <t>系列</t>
  </si>
  <si>
    <t>密度</t>
  </si>
  <si>
    <t>净重</t>
  </si>
  <si>
    <t>毛重</t>
  </si>
  <si>
    <t>RHY001001</t>
  </si>
  <si>
    <t>001.001</t>
  </si>
  <si>
    <t>润滑油</t>
  </si>
  <si>
    <r>
      <rPr>
        <sz val="10"/>
        <color indexed="8"/>
        <rFont val="Arial"/>
        <family val="2"/>
      </rPr>
      <t>Omala S4GX 150 209L/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</si>
  <si>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209L/</t>
    </r>
    <r>
      <rPr>
        <sz val="10"/>
        <color indexed="8"/>
        <rFont val="宋体"/>
        <family val="3"/>
        <charset val="134"/>
      </rPr>
      <t>桶</t>
    </r>
  </si>
  <si>
    <t>Shell</t>
  </si>
  <si>
    <t>Omala</t>
  </si>
  <si>
    <t>RHZ002001</t>
  </si>
  <si>
    <t>002.001</t>
  </si>
  <si>
    <t>润滑脂</t>
  </si>
  <si>
    <r>
      <rPr>
        <sz val="10"/>
        <color indexed="8"/>
        <rFont val="Arial"/>
        <family val="2"/>
      </rPr>
      <t>Gadus S2V 220 0# 18kg/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</si>
  <si>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18kg/</t>
    </r>
    <r>
      <rPr>
        <sz val="10"/>
        <color indexed="8"/>
        <rFont val="宋体"/>
        <family val="3"/>
        <charset val="134"/>
      </rPr>
      <t>桶</t>
    </r>
  </si>
  <si>
    <t>RHJ003001</t>
  </si>
  <si>
    <t>003.001</t>
  </si>
  <si>
    <t>润滑剂</t>
  </si>
  <si>
    <r>
      <rPr>
        <sz val="10"/>
        <color indexed="8"/>
        <rFont val="Arial"/>
        <family val="2"/>
      </rPr>
      <t>Helix Ultra 0W/20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</si>
  <si>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r>
      <rPr>
        <sz val="10"/>
        <color indexed="8"/>
        <rFont val="Arial"/>
        <family val="2"/>
      </rPr>
      <t>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</si>
  <si>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RLY004001</t>
  </si>
  <si>
    <t>004.001</t>
  </si>
  <si>
    <t>燃料油</t>
  </si>
  <si>
    <r>
      <rPr>
        <sz val="10"/>
        <color theme="1"/>
        <rFont val="Arial"/>
        <family val="2"/>
      </rPr>
      <t>Shell Tellus S4 VX 32 208.1977L/</t>
    </r>
    <r>
      <rPr>
        <sz val="10"/>
        <color theme="1"/>
        <rFont val="宋体"/>
        <family val="3"/>
        <charset val="134"/>
      </rPr>
      <t>桶</t>
    </r>
  </si>
  <si>
    <r>
      <rPr>
        <sz val="10"/>
        <color theme="1"/>
        <rFont val="Arial"/>
        <family val="2"/>
      </rPr>
      <t>208.1977L/</t>
    </r>
    <r>
      <rPr>
        <sz val="10"/>
        <color theme="1"/>
        <rFont val="宋体"/>
        <family val="3"/>
        <charset val="134"/>
      </rPr>
      <t>桶</t>
    </r>
  </si>
  <si>
    <t>国产壳牌</t>
  </si>
  <si>
    <t>RHY001002</t>
  </si>
  <si>
    <t>001.002</t>
  </si>
  <si>
    <r>
      <rPr>
        <sz val="10"/>
        <color indexed="8"/>
        <rFont val="Arial"/>
        <family val="2"/>
      </rPr>
      <t>Omala S4GX 220 209L/</t>
    </r>
    <r>
      <rPr>
        <sz val="10"/>
        <color indexed="8"/>
        <rFont val="宋体"/>
        <family val="3"/>
        <charset val="134"/>
      </rPr>
      <t>桶</t>
    </r>
  </si>
  <si>
    <t>RHZ002002</t>
  </si>
  <si>
    <t>002.002</t>
  </si>
  <si>
    <r>
      <rPr>
        <sz val="10"/>
        <color indexed="8"/>
        <rFont val="Arial"/>
        <family val="2"/>
      </rPr>
      <t>Gadus S2V 220 1# 18kg/</t>
    </r>
    <r>
      <rPr>
        <sz val="10"/>
        <color indexed="8"/>
        <rFont val="宋体"/>
        <family val="3"/>
        <charset val="134"/>
      </rPr>
      <t>桶</t>
    </r>
  </si>
  <si>
    <t>RHJ003002</t>
  </si>
  <si>
    <t>003.002</t>
  </si>
  <si>
    <r>
      <rPr>
        <sz val="10"/>
        <color indexed="8"/>
        <rFont val="Arial"/>
        <family val="2"/>
      </rPr>
      <t>Helix Ultra 0W/30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</si>
  <si>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RLY004002</t>
  </si>
  <si>
    <t>004.002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</si>
  <si>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Ondina 32 209L/</t>
    </r>
    <r>
      <rPr>
        <sz val="10"/>
        <color indexed="8"/>
        <rFont val="宋体"/>
        <family val="3"/>
        <charset val="134"/>
      </rPr>
      <t>桶</t>
    </r>
  </si>
  <si>
    <t>RHY001003</t>
  </si>
  <si>
    <t>001.003</t>
  </si>
  <si>
    <r>
      <rPr>
        <sz val="10"/>
        <color indexed="8"/>
        <rFont val="Arial"/>
        <family val="2"/>
      </rPr>
      <t>Tellus S2MX 46 209L/</t>
    </r>
    <r>
      <rPr>
        <sz val="10"/>
        <color indexed="8"/>
        <rFont val="宋体"/>
        <family val="3"/>
        <charset val="134"/>
      </rPr>
      <t>桶</t>
    </r>
  </si>
  <si>
    <t>Tellus</t>
  </si>
  <si>
    <t>RHZ002003</t>
  </si>
  <si>
    <t>002.003</t>
  </si>
  <si>
    <r>
      <rPr>
        <sz val="10"/>
        <color indexed="8"/>
        <rFont val="Arial"/>
        <family val="2"/>
      </rPr>
      <t>Gadus S2V 220 2# 18kg/</t>
    </r>
    <r>
      <rPr>
        <sz val="10"/>
        <color indexed="8"/>
        <rFont val="宋体"/>
        <family val="3"/>
        <charset val="134"/>
      </rPr>
      <t>桶</t>
    </r>
  </si>
  <si>
    <t>RHJ003003</t>
  </si>
  <si>
    <t>003.003</t>
  </si>
  <si>
    <r>
      <rPr>
        <sz val="10"/>
        <color indexed="8"/>
        <rFont val="Arial"/>
        <family val="2"/>
      </rPr>
      <t>Helix Ultra 0W/40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</si>
  <si>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RHY001004</t>
  </si>
  <si>
    <t>001.004</t>
  </si>
  <si>
    <r>
      <rPr>
        <sz val="10"/>
        <color indexed="8"/>
        <rFont val="Arial"/>
        <family val="2"/>
      </rPr>
      <t>Tellus S2MX 68 209L/</t>
    </r>
    <r>
      <rPr>
        <sz val="10"/>
        <color indexed="8"/>
        <rFont val="宋体"/>
        <family val="3"/>
        <charset val="134"/>
      </rPr>
      <t>桶</t>
    </r>
  </si>
  <si>
    <t>RHZ002004</t>
  </si>
  <si>
    <t>002.004</t>
  </si>
  <si>
    <r>
      <rPr>
        <sz val="10"/>
        <color indexed="8"/>
        <rFont val="Arial"/>
        <family val="2"/>
      </rPr>
      <t>Gadus S2V 100 3# 18kg/</t>
    </r>
    <r>
      <rPr>
        <sz val="10"/>
        <color indexed="8"/>
        <rFont val="宋体"/>
        <family val="3"/>
        <charset val="134"/>
      </rPr>
      <t>桶</t>
    </r>
  </si>
  <si>
    <t>RHJ003005</t>
  </si>
  <si>
    <t>003.005</t>
  </si>
  <si>
    <r>
      <rPr>
        <sz val="10"/>
        <color indexed="8"/>
        <rFont val="Arial"/>
        <family val="2"/>
      </rPr>
      <t>Helix Ultra 0W/30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</si>
  <si>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r>
      <rPr>
        <sz val="10"/>
        <color indexed="8"/>
        <rFont val="Arial"/>
        <family val="2"/>
      </rPr>
      <t>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</si>
  <si>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RHY001005</t>
  </si>
  <si>
    <t>001.005</t>
  </si>
  <si>
    <r>
      <rPr>
        <sz val="10"/>
        <color indexed="8"/>
        <rFont val="Arial"/>
        <family val="2"/>
      </rPr>
      <t>Tellus S2VX 46 20L/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</si>
  <si>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20L/</t>
    </r>
    <r>
      <rPr>
        <sz val="10"/>
        <color indexed="8"/>
        <rFont val="宋体"/>
        <family val="3"/>
        <charset val="134"/>
      </rPr>
      <t>桶</t>
    </r>
  </si>
  <si>
    <t>RHZ002005</t>
  </si>
  <si>
    <t>002.005</t>
  </si>
  <si>
    <r>
      <rPr>
        <sz val="10"/>
        <color indexed="8"/>
        <rFont val="Arial"/>
        <family val="2"/>
      </rPr>
      <t>AREOSHELL GREASE 22# 3kg/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</si>
  <si>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3kg/</t>
    </r>
    <r>
      <rPr>
        <sz val="10"/>
        <color indexed="8"/>
        <rFont val="宋体"/>
        <family val="3"/>
        <charset val="134"/>
      </rPr>
      <t>桶</t>
    </r>
  </si>
  <si>
    <t>RHJ003006</t>
  </si>
  <si>
    <t>003.006</t>
  </si>
  <si>
    <r>
      <rPr>
        <sz val="10"/>
        <color indexed="8"/>
        <rFont val="Arial"/>
        <family val="2"/>
      </rPr>
      <t>Helix Ultra 0W/20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</si>
  <si>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RHY001006</t>
  </si>
  <si>
    <t>001.006</t>
  </si>
  <si>
    <r>
      <rPr>
        <sz val="10"/>
        <color indexed="8"/>
        <rFont val="Arial"/>
        <family val="2"/>
      </rPr>
      <t>Argina S3 40 209L/</t>
    </r>
    <r>
      <rPr>
        <sz val="10"/>
        <color indexed="8"/>
        <rFont val="宋体"/>
        <family val="3"/>
        <charset val="134"/>
      </rPr>
      <t>桶</t>
    </r>
  </si>
  <si>
    <t xml:space="preserve">Argina </t>
  </si>
  <si>
    <t>RHZ002006</t>
  </si>
  <si>
    <t>002.006</t>
  </si>
  <si>
    <r>
      <rPr>
        <sz val="10"/>
        <color indexed="8"/>
        <rFont val="Arial"/>
        <family val="2"/>
      </rPr>
      <t>GADUS-S5-T460 1.5 18kg/</t>
    </r>
    <r>
      <rPr>
        <sz val="10"/>
        <color indexed="8"/>
        <rFont val="宋体"/>
        <family val="3"/>
        <charset val="134"/>
      </rPr>
      <t>桶</t>
    </r>
  </si>
  <si>
    <t>RHJ003007</t>
  </si>
  <si>
    <t>003.007</t>
  </si>
  <si>
    <r>
      <rPr>
        <sz val="10"/>
        <color indexed="8"/>
        <rFont val="Arial"/>
        <family val="2"/>
      </rPr>
      <t>Helix Ultra 0W/40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</si>
  <si>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RHY001007</t>
  </si>
  <si>
    <t>001.007</t>
  </si>
  <si>
    <r>
      <rPr>
        <sz val="10"/>
        <color indexed="8"/>
        <rFont val="Arial"/>
        <family val="2"/>
      </rPr>
      <t>Tellus S2VX 68 20L/</t>
    </r>
    <r>
      <rPr>
        <sz val="10"/>
        <color indexed="8"/>
        <rFont val="宋体"/>
        <family val="3"/>
        <charset val="134"/>
      </rPr>
      <t>桶</t>
    </r>
  </si>
  <si>
    <t>RHZ002007</t>
  </si>
  <si>
    <t>002.007</t>
  </si>
  <si>
    <r>
      <rPr>
        <sz val="10"/>
        <color indexed="8"/>
        <rFont val="Arial"/>
        <family val="2"/>
      </rPr>
      <t>Gadus S2 V220AD 2# 18kg/</t>
    </r>
    <r>
      <rPr>
        <sz val="10"/>
        <color indexed="8"/>
        <rFont val="宋体"/>
        <family val="3"/>
        <charset val="134"/>
      </rPr>
      <t>桶</t>
    </r>
  </si>
  <si>
    <t>RHJ003008</t>
  </si>
  <si>
    <t>003.008</t>
  </si>
  <si>
    <r>
      <rPr>
        <sz val="10"/>
        <color indexed="8"/>
        <rFont val="Arial"/>
        <family val="2"/>
      </rPr>
      <t>Helix Ultra 5W/30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</si>
  <si>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RHY001008</t>
  </si>
  <si>
    <t>001.008</t>
  </si>
  <si>
    <r>
      <rPr>
        <sz val="10"/>
        <color indexed="8"/>
        <rFont val="Arial"/>
        <family val="2"/>
      </rPr>
      <t>Helix HX5 15W/40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</si>
  <si>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Helix</t>
  </si>
  <si>
    <t>RHZ002008</t>
  </si>
  <si>
    <t>002.008</t>
  </si>
  <si>
    <r>
      <rPr>
        <sz val="10"/>
        <color indexed="8"/>
        <rFont val="Arial"/>
        <family val="2"/>
      </rPr>
      <t>Gadus S5V100 2 18KG/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</si>
  <si>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</si>
  <si>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Shell(</t>
    </r>
    <r>
      <rPr>
        <sz val="10"/>
        <color indexed="8"/>
        <rFont val="宋体"/>
        <family val="3"/>
        <charset val="134"/>
      </rPr>
      <t>国产</t>
    </r>
    <r>
      <rPr>
        <sz val="10"/>
        <color indexed="8"/>
        <rFont val="Arial"/>
        <family val="2"/>
      </rPr>
      <t>)</t>
    </r>
  </si>
  <si>
    <t>RHJ003009</t>
  </si>
  <si>
    <t>003.009</t>
  </si>
  <si>
    <r>
      <rPr>
        <sz val="10"/>
        <color indexed="8"/>
        <rFont val="Arial"/>
        <family val="2"/>
      </rPr>
      <t>Helix Ultra 5W/40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</si>
  <si>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RHY001009</t>
  </si>
  <si>
    <t>001.009</t>
  </si>
  <si>
    <r>
      <rPr>
        <sz val="10"/>
        <color indexed="8"/>
        <rFont val="Arial"/>
        <family val="2"/>
      </rPr>
      <t>Omala S4WE 220 209L/</t>
    </r>
    <r>
      <rPr>
        <sz val="10"/>
        <color indexed="8"/>
        <rFont val="宋体"/>
        <family val="3"/>
        <charset val="134"/>
      </rPr>
      <t>桶</t>
    </r>
  </si>
  <si>
    <t>RHZ002009</t>
  </si>
  <si>
    <t>002.009</t>
  </si>
  <si>
    <r>
      <rPr>
        <sz val="10"/>
        <color indexed="8"/>
        <rFont val="宋体"/>
        <family val="3"/>
        <charset val="134"/>
      </rPr>
      <t>美孚宝力达</t>
    </r>
    <r>
      <rPr>
        <sz val="10"/>
        <color indexed="8"/>
        <rFont val="Arial"/>
        <family val="2"/>
      </rPr>
      <t xml:space="preserve"> TM EM 16KG/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</si>
  <si>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16KG/</t>
    </r>
    <r>
      <rPr>
        <sz val="10"/>
        <color indexed="8"/>
        <rFont val="宋体"/>
        <family val="3"/>
        <charset val="134"/>
      </rPr>
      <t>桶</t>
    </r>
  </si>
  <si>
    <t>美孚</t>
  </si>
  <si>
    <t>RHJ003010</t>
  </si>
  <si>
    <t>003.010</t>
  </si>
  <si>
    <r>
      <rPr>
        <sz val="10"/>
        <color indexed="8"/>
        <rFont val="Arial"/>
        <family val="2"/>
      </rPr>
      <t>Helix Ultra 5W/40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</si>
  <si>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RHY001010</t>
  </si>
  <si>
    <t>001.010</t>
  </si>
  <si>
    <r>
      <rPr>
        <sz val="10"/>
        <color indexed="8"/>
        <rFont val="Arial"/>
        <family val="2"/>
      </rPr>
      <t>Gadinia S3 SAE 40 209L/</t>
    </r>
    <r>
      <rPr>
        <sz val="10"/>
        <color indexed="8"/>
        <rFont val="宋体"/>
        <family val="3"/>
        <charset val="134"/>
      </rPr>
      <t>桶</t>
    </r>
  </si>
  <si>
    <t>RHZ002010</t>
  </si>
  <si>
    <t>002.010</t>
  </si>
  <si>
    <r>
      <rPr>
        <sz val="10"/>
        <color indexed="8"/>
        <rFont val="Arial"/>
        <family val="2"/>
      </rPr>
      <t>Gadus S2 V100 2# 18KG/</t>
    </r>
    <r>
      <rPr>
        <sz val="10"/>
        <color indexed="8"/>
        <rFont val="宋体"/>
        <family val="3"/>
        <charset val="134"/>
      </rPr>
      <t>桶</t>
    </r>
  </si>
  <si>
    <t>RHJ003011</t>
  </si>
  <si>
    <t>003.011</t>
  </si>
  <si>
    <r>
      <rPr>
        <sz val="10"/>
        <color indexed="8"/>
        <rFont val="Arial"/>
        <family val="2"/>
      </rPr>
      <t>Helix HX7 5W/30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</si>
  <si>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RHY001011</t>
  </si>
  <si>
    <t>001.011</t>
  </si>
  <si>
    <r>
      <rPr>
        <sz val="10"/>
        <color indexed="8"/>
        <rFont val="Arial"/>
        <family val="2"/>
      </rPr>
      <t>Tellus S2MX 32 20L/</t>
    </r>
    <r>
      <rPr>
        <sz val="10"/>
        <color indexed="8"/>
        <rFont val="宋体"/>
        <family val="3"/>
        <charset val="134"/>
      </rPr>
      <t>桶</t>
    </r>
  </si>
  <si>
    <t>RHZ002011</t>
  </si>
  <si>
    <t>002.011</t>
  </si>
  <si>
    <r>
      <rPr>
        <sz val="10"/>
        <color indexed="8"/>
        <rFont val="Arial"/>
        <family val="2"/>
      </rPr>
      <t>Gadus S2 V220 2# 180kg/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</si>
  <si>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180kg/</t>
    </r>
    <r>
      <rPr>
        <sz val="10"/>
        <color indexed="8"/>
        <rFont val="宋体"/>
        <family val="3"/>
        <charset val="134"/>
      </rPr>
      <t>桶</t>
    </r>
  </si>
  <si>
    <t>RHJ003012</t>
  </si>
  <si>
    <t>003.012</t>
  </si>
  <si>
    <r>
      <rPr>
        <sz val="10"/>
        <color indexed="8"/>
        <rFont val="Arial"/>
        <family val="2"/>
      </rPr>
      <t>Helix HX7 5W/40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</si>
  <si>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RHY001012</t>
  </si>
  <si>
    <t>001.012</t>
  </si>
  <si>
    <r>
      <rPr>
        <sz val="10"/>
        <color indexed="8"/>
        <rFont val="Arial"/>
        <family val="2"/>
      </rPr>
      <t>Tellus S2MX 32 209L/</t>
    </r>
    <r>
      <rPr>
        <sz val="10"/>
        <color indexed="8"/>
        <rFont val="宋体"/>
        <family val="3"/>
        <charset val="134"/>
      </rPr>
      <t>桶</t>
    </r>
  </si>
  <si>
    <t>RHZ002012</t>
  </si>
  <si>
    <t>002.012</t>
  </si>
  <si>
    <r>
      <rPr>
        <sz val="10"/>
        <color indexed="8"/>
        <rFont val="Arial"/>
        <family val="2"/>
      </rPr>
      <t>Gadus S3 V220 C2 18KG/</t>
    </r>
    <r>
      <rPr>
        <sz val="10"/>
        <color indexed="8"/>
        <rFont val="宋体"/>
        <family val="3"/>
        <charset val="134"/>
      </rPr>
      <t>桶</t>
    </r>
  </si>
  <si>
    <t>RHJ003013</t>
  </si>
  <si>
    <t>003.013</t>
  </si>
  <si>
    <r>
      <rPr>
        <sz val="10"/>
        <color indexed="8"/>
        <rFont val="Arial"/>
        <family val="2"/>
      </rPr>
      <t>Helix HX7 5W/40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</si>
  <si>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RHY001013</t>
  </si>
  <si>
    <t>001.013</t>
  </si>
  <si>
    <r>
      <rPr>
        <sz val="10"/>
        <color indexed="8"/>
        <rFont val="Arial"/>
        <family val="2"/>
      </rPr>
      <t>Tellus S2MX 68 20L/</t>
    </r>
    <r>
      <rPr>
        <sz val="10"/>
        <color indexed="8"/>
        <rFont val="宋体"/>
        <family val="3"/>
        <charset val="134"/>
      </rPr>
      <t>桶</t>
    </r>
  </si>
  <si>
    <t>RHZ002013</t>
  </si>
  <si>
    <t>002.013</t>
  </si>
  <si>
    <r>
      <rPr>
        <sz val="10"/>
        <color indexed="8"/>
        <rFont val="Arial"/>
        <family val="2"/>
      </rPr>
      <t>Shell Rhodina BBZ 18KG/</t>
    </r>
    <r>
      <rPr>
        <sz val="10"/>
        <color indexed="8"/>
        <rFont val="宋体"/>
        <family val="3"/>
        <charset val="134"/>
      </rPr>
      <t>桶</t>
    </r>
  </si>
  <si>
    <t>RHJ003014</t>
  </si>
  <si>
    <t>003.014</t>
  </si>
  <si>
    <t>RHY001014</t>
  </si>
  <si>
    <t>001.014</t>
  </si>
  <si>
    <r>
      <rPr>
        <sz val="10"/>
        <color indexed="8"/>
        <rFont val="Arial"/>
        <family val="2"/>
      </rPr>
      <t>Tellus S2VX 46 209L/</t>
    </r>
    <r>
      <rPr>
        <sz val="10"/>
        <color indexed="8"/>
        <rFont val="宋体"/>
        <family val="3"/>
        <charset val="134"/>
      </rPr>
      <t>桶</t>
    </r>
  </si>
  <si>
    <t>RHZ002014</t>
  </si>
  <si>
    <t>002.014</t>
  </si>
  <si>
    <r>
      <rPr>
        <sz val="10"/>
        <color indexed="8"/>
        <rFont val="Arial"/>
        <family val="2"/>
      </rPr>
      <t>Shell Alvania S2 16KG/</t>
    </r>
    <r>
      <rPr>
        <sz val="10"/>
        <color indexed="8"/>
        <rFont val="宋体"/>
        <family val="3"/>
        <charset val="134"/>
      </rPr>
      <t>桶</t>
    </r>
  </si>
  <si>
    <t>昭和壳牌</t>
  </si>
  <si>
    <t>RHJ003015</t>
  </si>
  <si>
    <t>003.015</t>
  </si>
  <si>
    <t>RHY001015</t>
  </si>
  <si>
    <t>001.015</t>
  </si>
  <si>
    <r>
      <rPr>
        <sz val="10"/>
        <color indexed="8"/>
        <rFont val="Arial"/>
        <family val="2"/>
      </rPr>
      <t>Tonna S2M 68 20L/</t>
    </r>
    <r>
      <rPr>
        <sz val="10"/>
        <color indexed="8"/>
        <rFont val="宋体"/>
        <family val="3"/>
        <charset val="134"/>
      </rPr>
      <t>桶</t>
    </r>
  </si>
  <si>
    <t>Tonna</t>
  </si>
  <si>
    <t>RHZ002015</t>
  </si>
  <si>
    <t>002.015</t>
  </si>
  <si>
    <r>
      <rPr>
        <sz val="10"/>
        <color indexed="8"/>
        <rFont val="Arial"/>
        <family val="2"/>
      </rPr>
      <t>Gadus S3 T150J 2# 18KG/</t>
    </r>
    <r>
      <rPr>
        <sz val="10"/>
        <color indexed="8"/>
        <rFont val="宋体"/>
        <family val="3"/>
        <charset val="134"/>
      </rPr>
      <t>桶</t>
    </r>
  </si>
  <si>
    <t>RHJ003016</t>
  </si>
  <si>
    <t>003.016</t>
  </si>
  <si>
    <r>
      <rPr>
        <sz val="10"/>
        <color indexed="8"/>
        <rFont val="Arial"/>
        <family val="2"/>
      </rPr>
      <t>Omala S4GX 320 209L/</t>
    </r>
    <r>
      <rPr>
        <sz val="10"/>
        <color indexed="8"/>
        <rFont val="宋体"/>
        <family val="3"/>
        <charset val="134"/>
      </rPr>
      <t>桶</t>
    </r>
  </si>
  <si>
    <t>RHY001016</t>
  </si>
  <si>
    <t>001.016</t>
  </si>
  <si>
    <t>RHZ002016</t>
  </si>
  <si>
    <t>002.016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</si>
  <si>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优力达</t>
    </r>
    <r>
      <rPr>
        <sz val="10"/>
        <color indexed="8"/>
        <rFont val="Arial"/>
        <family val="2"/>
      </rPr>
      <t>N2 18KG/</t>
    </r>
    <r>
      <rPr>
        <sz val="10"/>
        <color indexed="8"/>
        <rFont val="宋体"/>
        <family val="3"/>
        <charset val="134"/>
      </rPr>
      <t>桶</t>
    </r>
  </si>
  <si>
    <t>RHJ003017</t>
  </si>
  <si>
    <t>003.017</t>
  </si>
  <si>
    <r>
      <rPr>
        <sz val="10"/>
        <color indexed="8"/>
        <rFont val="Arial"/>
        <family val="2"/>
      </rPr>
      <t>Omala S4WE 220 20L/</t>
    </r>
    <r>
      <rPr>
        <sz val="10"/>
        <color indexed="8"/>
        <rFont val="宋体"/>
        <family val="3"/>
        <charset val="134"/>
      </rPr>
      <t>桶</t>
    </r>
  </si>
  <si>
    <t>RHY001017</t>
  </si>
  <si>
    <t>001.017</t>
  </si>
  <si>
    <r>
      <rPr>
        <sz val="10"/>
        <color indexed="8"/>
        <rFont val="Arial"/>
        <family val="2"/>
      </rPr>
      <t>Omala S4GX 220 20L/</t>
    </r>
    <r>
      <rPr>
        <sz val="10"/>
        <color indexed="8"/>
        <rFont val="宋体"/>
        <family val="3"/>
        <charset val="134"/>
      </rPr>
      <t>桶</t>
    </r>
  </si>
  <si>
    <t>RHZ002017</t>
  </si>
  <si>
    <t>002.017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</si>
  <si>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优力达</t>
    </r>
    <r>
      <rPr>
        <sz val="10"/>
        <color indexed="8"/>
        <rFont val="Arial"/>
        <family val="2"/>
      </rPr>
      <t>N3 18KG/</t>
    </r>
    <r>
      <rPr>
        <sz val="10"/>
        <color indexed="8"/>
        <rFont val="宋体"/>
        <family val="3"/>
        <charset val="134"/>
      </rPr>
      <t>桶</t>
    </r>
  </si>
  <si>
    <t>RHJ003018</t>
  </si>
  <si>
    <t>003.018</t>
  </si>
  <si>
    <r>
      <rPr>
        <sz val="10"/>
        <color indexed="8"/>
        <rFont val="Arial"/>
        <family val="2"/>
      </rPr>
      <t>Rimula R6LM 10W/40 209L/</t>
    </r>
    <r>
      <rPr>
        <sz val="10"/>
        <color indexed="8"/>
        <rFont val="宋体"/>
        <family val="3"/>
        <charset val="134"/>
      </rPr>
      <t>桶</t>
    </r>
  </si>
  <si>
    <t>RHY001018</t>
  </si>
  <si>
    <t>001.018</t>
  </si>
  <si>
    <r>
      <rPr>
        <sz val="10"/>
        <color indexed="8"/>
        <rFont val="Arial"/>
        <family val="2"/>
      </rPr>
      <t>Omala S2GX 220 209L/</t>
    </r>
    <r>
      <rPr>
        <sz val="10"/>
        <color indexed="8"/>
        <rFont val="宋体"/>
        <family val="3"/>
        <charset val="134"/>
      </rPr>
      <t>桶</t>
    </r>
  </si>
  <si>
    <t>RHZ002018</t>
  </si>
  <si>
    <t>002.018</t>
  </si>
  <si>
    <r>
      <rPr>
        <sz val="10"/>
        <color indexed="8"/>
        <rFont val="Arial"/>
        <family val="2"/>
      </rPr>
      <t>GADUS S2A 320 2 18KG/</t>
    </r>
    <r>
      <rPr>
        <sz val="10"/>
        <color indexed="8"/>
        <rFont val="宋体"/>
        <family val="3"/>
        <charset val="134"/>
      </rPr>
      <t>桶</t>
    </r>
  </si>
  <si>
    <t>RHJ003020</t>
  </si>
  <si>
    <t>003.020</t>
  </si>
  <si>
    <r>
      <rPr>
        <sz val="10"/>
        <color indexed="8"/>
        <rFont val="Arial"/>
        <family val="2"/>
      </rPr>
      <t>Rimula R6LM 10W/40 20L/</t>
    </r>
    <r>
      <rPr>
        <sz val="10"/>
        <color indexed="8"/>
        <rFont val="宋体"/>
        <family val="3"/>
        <charset val="134"/>
      </rPr>
      <t>桶</t>
    </r>
  </si>
  <si>
    <t>RHY001019</t>
  </si>
  <si>
    <t>001.019</t>
  </si>
  <si>
    <r>
      <rPr>
        <sz val="10"/>
        <color indexed="8"/>
        <rFont val="Arial"/>
        <family val="2"/>
      </rPr>
      <t>Omala S2GX 320 209L/</t>
    </r>
    <r>
      <rPr>
        <sz val="10"/>
        <color indexed="8"/>
        <rFont val="宋体"/>
        <family val="3"/>
        <charset val="134"/>
      </rPr>
      <t>桶</t>
    </r>
  </si>
  <si>
    <t>RHZ002019</t>
  </si>
  <si>
    <t>002.019</t>
  </si>
  <si>
    <r>
      <rPr>
        <sz val="10"/>
        <color indexed="8"/>
        <rFont val="Arial"/>
        <family val="2"/>
      </rPr>
      <t>Shell Gadus S2 A320 2  18KG/</t>
    </r>
    <r>
      <rPr>
        <sz val="10"/>
        <color indexed="8"/>
        <rFont val="宋体"/>
        <family val="3"/>
        <charset val="134"/>
      </rPr>
      <t>桶</t>
    </r>
  </si>
  <si>
    <t>RHJ003021</t>
  </si>
  <si>
    <t>003.021</t>
  </si>
  <si>
    <r>
      <rPr>
        <sz val="10"/>
        <color indexed="8"/>
        <rFont val="宋体"/>
        <family val="3"/>
        <charset val="134"/>
      </rPr>
      <t>施倍力</t>
    </r>
    <r>
      <rPr>
        <sz val="10"/>
        <color indexed="8"/>
        <rFont val="Arial"/>
        <family val="2"/>
      </rPr>
      <t xml:space="preserve"> S6 AXME 75W90 209L/</t>
    </r>
    <r>
      <rPr>
        <sz val="10"/>
        <color indexed="8"/>
        <rFont val="宋体"/>
        <family val="3"/>
        <charset val="134"/>
      </rPr>
      <t>桶</t>
    </r>
  </si>
  <si>
    <t>RHY001020</t>
  </si>
  <si>
    <t>001.020</t>
  </si>
  <si>
    <r>
      <rPr>
        <sz val="10"/>
        <color indexed="8"/>
        <rFont val="Arial"/>
        <family val="2"/>
      </rPr>
      <t>Tellus S2VX 68 209L/</t>
    </r>
    <r>
      <rPr>
        <sz val="10"/>
        <color indexed="8"/>
        <rFont val="宋体"/>
        <family val="3"/>
        <charset val="134"/>
      </rPr>
      <t>桶</t>
    </r>
  </si>
  <si>
    <t>RHZ002020</t>
  </si>
  <si>
    <t>002.020</t>
  </si>
  <si>
    <r>
      <rPr>
        <sz val="10"/>
        <color indexed="8"/>
        <rFont val="Arial"/>
        <family val="2"/>
      </rPr>
      <t>Shell Gadus S3 V220C 2  18KG/</t>
    </r>
    <r>
      <rPr>
        <sz val="10"/>
        <color indexed="8"/>
        <rFont val="宋体"/>
        <family val="3"/>
        <charset val="134"/>
      </rPr>
      <t>桶</t>
    </r>
  </si>
  <si>
    <t>RHJ003022</t>
  </si>
  <si>
    <t>003.022</t>
  </si>
  <si>
    <r>
      <rPr>
        <sz val="10"/>
        <color indexed="8"/>
        <rFont val="宋体"/>
        <family val="3"/>
        <charset val="134"/>
      </rPr>
      <t>利斯来</t>
    </r>
    <r>
      <rPr>
        <sz val="10"/>
        <color indexed="8"/>
        <rFont val="Arial"/>
        <family val="2"/>
      </rPr>
      <t xml:space="preserve"> X430 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</si>
  <si>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r>
      <rPr>
        <sz val="10"/>
        <color indexed="8"/>
        <rFont val="Arial"/>
        <family val="2"/>
      </rPr>
      <t>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</si>
  <si>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t>RHY001021</t>
  </si>
  <si>
    <t>001.021</t>
  </si>
  <si>
    <r>
      <rPr>
        <sz val="10"/>
        <color indexed="8"/>
        <rFont val="Arial"/>
        <family val="2"/>
      </rPr>
      <t>Tellus S2VX 32 209L/</t>
    </r>
    <r>
      <rPr>
        <sz val="10"/>
        <color indexed="8"/>
        <rFont val="宋体"/>
        <family val="3"/>
        <charset val="134"/>
      </rPr>
      <t>桶</t>
    </r>
  </si>
  <si>
    <t>RHZ002021</t>
  </si>
  <si>
    <t>002.021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</si>
  <si>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润滑脂</t>
    </r>
    <r>
      <rPr>
        <sz val="10"/>
        <color indexed="8"/>
        <rFont val="Arial"/>
        <family val="2"/>
      </rPr>
      <t xml:space="preserve">XHP222 </t>
    </r>
    <r>
      <rPr>
        <sz val="10"/>
        <color indexed="8"/>
        <rFont val="宋体"/>
        <family val="3"/>
        <charset val="134"/>
      </rPr>
      <t>特级</t>
    </r>
  </si>
  <si>
    <t>RHJ003023</t>
  </si>
  <si>
    <t>003.023</t>
  </si>
  <si>
    <r>
      <rPr>
        <sz val="10"/>
        <color indexed="8"/>
        <rFont val="宋体"/>
        <family val="3"/>
        <charset val="134"/>
      </rPr>
      <t>利斯来</t>
    </r>
    <r>
      <rPr>
        <sz val="10"/>
        <color indexed="8"/>
        <rFont val="Arial"/>
        <family val="2"/>
      </rPr>
      <t xml:space="preserve"> X420 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</si>
  <si>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t>RHY001022</t>
  </si>
  <si>
    <t>001.022</t>
  </si>
  <si>
    <r>
      <rPr>
        <sz val="10"/>
        <color indexed="8"/>
        <rFont val="Arial"/>
        <family val="2"/>
      </rPr>
      <t>Tellus S2MX 46 20L/</t>
    </r>
    <r>
      <rPr>
        <sz val="10"/>
        <color indexed="8"/>
        <rFont val="宋体"/>
        <family val="3"/>
        <charset val="134"/>
      </rPr>
      <t>桶</t>
    </r>
  </si>
  <si>
    <t>RHZ002022</t>
  </si>
  <si>
    <t>002.022</t>
  </si>
  <si>
    <r>
      <rPr>
        <sz val="10"/>
        <color indexed="8"/>
        <rFont val="Arial"/>
        <family val="2"/>
      </rPr>
      <t>GADUS-S2V160Z-3 1KG×12</t>
    </r>
    <r>
      <rPr>
        <sz val="10"/>
        <color indexed="8"/>
        <rFont val="宋体"/>
        <family val="3"/>
        <charset val="134"/>
      </rPr>
      <t>罐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</si>
  <si>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r>
      <rPr>
        <sz val="10"/>
        <color indexed="8"/>
        <rFont val="Arial"/>
        <family val="2"/>
      </rPr>
      <t>1KG×12</t>
    </r>
    <r>
      <rPr>
        <sz val="10"/>
        <color indexed="8"/>
        <rFont val="宋体"/>
        <family val="3"/>
        <charset val="134"/>
      </rPr>
      <t>罐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</si>
  <si>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RHJ003024</t>
  </si>
  <si>
    <t>003.024</t>
  </si>
  <si>
    <r>
      <rPr>
        <sz val="10"/>
        <color indexed="8"/>
        <rFont val="Arial"/>
        <family val="2"/>
      </rPr>
      <t>Helix HX7 X 5W/30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</si>
  <si>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RHY001023</t>
  </si>
  <si>
    <t>001.023</t>
  </si>
  <si>
    <r>
      <rPr>
        <sz val="10"/>
        <color indexed="8"/>
        <rFont val="Arial"/>
        <family val="2"/>
      </rPr>
      <t>Risella X430 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</si>
  <si>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t>Risella</t>
  </si>
  <si>
    <t>RHZ002023</t>
  </si>
  <si>
    <t>002.023</t>
  </si>
  <si>
    <r>
      <rPr>
        <sz val="10"/>
        <color indexed="8"/>
        <rFont val="Arial"/>
        <family val="2"/>
      </rPr>
      <t>Gadus S3 V460 D2 18KG/</t>
    </r>
    <r>
      <rPr>
        <sz val="10"/>
        <color indexed="8"/>
        <rFont val="宋体"/>
        <family val="3"/>
        <charset val="134"/>
      </rPr>
      <t>桶</t>
    </r>
  </si>
  <si>
    <t>RHJ003025</t>
  </si>
  <si>
    <t>003.025</t>
  </si>
  <si>
    <r>
      <rPr>
        <sz val="10"/>
        <color indexed="8"/>
        <rFont val="Arial"/>
        <family val="2"/>
      </rPr>
      <t>Helix Ultra X 5W/30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</si>
  <si>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RHY001024</t>
  </si>
  <si>
    <t>001.024</t>
  </si>
  <si>
    <r>
      <rPr>
        <sz val="10"/>
        <color indexed="8"/>
        <rFont val="Arial"/>
        <family val="2"/>
      </rPr>
      <t>Rimula R4X 15W/40 20L/</t>
    </r>
    <r>
      <rPr>
        <sz val="10"/>
        <color indexed="8"/>
        <rFont val="宋体"/>
        <family val="3"/>
        <charset val="134"/>
      </rPr>
      <t>桶</t>
    </r>
  </si>
  <si>
    <t>Rimula</t>
  </si>
  <si>
    <t>RHZ002024</t>
  </si>
  <si>
    <t>002.024</t>
  </si>
  <si>
    <r>
      <rPr>
        <sz val="10"/>
        <color indexed="8"/>
        <rFont val="Arial"/>
        <family val="2"/>
      </rPr>
      <t>Gadus S2 V220 0# 18KG/</t>
    </r>
    <r>
      <rPr>
        <sz val="10"/>
        <color indexed="8"/>
        <rFont val="宋体"/>
        <family val="3"/>
        <charset val="134"/>
      </rPr>
      <t>桶</t>
    </r>
  </si>
  <si>
    <t>RHJ003026</t>
  </si>
  <si>
    <t>003.026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</si>
  <si>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金装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0W/40 4L/</t>
    </r>
    <r>
      <rPr>
        <sz val="10"/>
        <color indexed="8"/>
        <rFont val="宋体"/>
        <family val="3"/>
        <charset val="134"/>
      </rPr>
      <t>瓶</t>
    </r>
  </si>
  <si>
    <r>
      <rPr>
        <sz val="10"/>
        <color indexed="8"/>
        <rFont val="Arial"/>
        <family val="2"/>
      </rPr>
      <t>4L/</t>
    </r>
    <r>
      <rPr>
        <sz val="10"/>
        <color indexed="8"/>
        <rFont val="宋体"/>
        <family val="3"/>
        <charset val="134"/>
      </rPr>
      <t>瓶</t>
    </r>
  </si>
  <si>
    <t>RHY001025</t>
  </si>
  <si>
    <t>001.025</t>
  </si>
  <si>
    <r>
      <rPr>
        <sz val="10"/>
        <color rgb="FF000000"/>
        <rFont val="Arial"/>
        <family val="2"/>
      </rPr>
      <t>SPIRA</t>
    </r>
    <r>
      <rPr>
        <sz val="10"/>
        <color rgb="FFFF0000"/>
        <rFont val="Arial"/>
        <family val="2"/>
      </rPr>
      <t>S</t>
    </r>
    <r>
      <rPr>
        <sz val="10"/>
        <color rgb="FF000000"/>
        <rFont val="Arial"/>
        <family val="2"/>
      </rPr>
      <t xml:space="preserve"> S6 AXME 75W90 209L/</t>
    </r>
    <r>
      <rPr>
        <sz val="10"/>
        <color rgb="FF000000"/>
        <rFont val="宋体"/>
        <family val="3"/>
        <charset val="134"/>
      </rPr>
      <t>桶</t>
    </r>
  </si>
  <si>
    <t>Spirax</t>
  </si>
  <si>
    <t>RHZ002025</t>
  </si>
  <si>
    <t>002.025</t>
  </si>
  <si>
    <r>
      <rPr>
        <sz val="10"/>
        <color indexed="8"/>
        <rFont val="宋体"/>
        <family val="3"/>
        <charset val="134"/>
      </rPr>
      <t>美孚力士</t>
    </r>
    <r>
      <rPr>
        <sz val="10"/>
        <color indexed="8"/>
        <rFont val="Arial"/>
        <family val="2"/>
      </rPr>
      <t xml:space="preserve"> EP 023</t>
    </r>
  </si>
  <si>
    <t>RHJ003027</t>
  </si>
  <si>
    <t>003.027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</si>
  <si>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金装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0W/40 1L/</t>
    </r>
    <r>
      <rPr>
        <sz val="10"/>
        <color indexed="8"/>
        <rFont val="宋体"/>
        <family val="3"/>
        <charset val="134"/>
      </rPr>
      <t>瓶</t>
    </r>
  </si>
  <si>
    <r>
      <rPr>
        <sz val="10"/>
        <color indexed="8"/>
        <rFont val="Arial"/>
        <family val="2"/>
      </rPr>
      <t>1L/</t>
    </r>
    <r>
      <rPr>
        <sz val="10"/>
        <color indexed="8"/>
        <rFont val="宋体"/>
        <family val="3"/>
        <charset val="134"/>
      </rPr>
      <t>瓶</t>
    </r>
  </si>
  <si>
    <t>RHY001026</t>
  </si>
  <si>
    <t>001.026</t>
  </si>
  <si>
    <r>
      <rPr>
        <sz val="10"/>
        <color indexed="8"/>
        <rFont val="Arial"/>
        <family val="2"/>
      </rPr>
      <t>Rimula R4X 15W/40 209L/</t>
    </r>
    <r>
      <rPr>
        <sz val="10"/>
        <color indexed="8"/>
        <rFont val="宋体"/>
        <family val="3"/>
        <charset val="134"/>
      </rPr>
      <t>桶</t>
    </r>
  </si>
  <si>
    <t>RHZ002026</t>
  </si>
  <si>
    <t>002.026</t>
  </si>
  <si>
    <r>
      <rPr>
        <sz val="10"/>
        <color indexed="8"/>
        <rFont val="宋体"/>
        <family val="3"/>
        <charset val="134"/>
      </rPr>
      <t>美孚力士</t>
    </r>
    <r>
      <rPr>
        <sz val="10"/>
        <color indexed="8"/>
        <rFont val="Arial"/>
        <family val="2"/>
      </rPr>
      <t xml:space="preserve"> EP 0</t>
    </r>
  </si>
  <si>
    <t>RHJ003028</t>
  </si>
  <si>
    <t>003.028</t>
  </si>
  <si>
    <r>
      <rPr>
        <sz val="10"/>
        <color indexed="8"/>
        <rFont val="宋体"/>
        <family val="3"/>
        <charset val="134"/>
      </rPr>
      <t>嘉实多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极护</t>
    </r>
    <r>
      <rPr>
        <sz val="10"/>
        <color indexed="8"/>
        <rFont val="Arial"/>
        <family val="2"/>
      </rPr>
      <t xml:space="preserve"> 5W-40 4L/</t>
    </r>
    <r>
      <rPr>
        <sz val="10"/>
        <color indexed="8"/>
        <rFont val="宋体"/>
        <family val="3"/>
        <charset val="134"/>
      </rPr>
      <t>瓶</t>
    </r>
  </si>
  <si>
    <t>嘉实多</t>
  </si>
  <si>
    <t>RHY001027</t>
  </si>
  <si>
    <t>001.027</t>
  </si>
  <si>
    <r>
      <rPr>
        <sz val="10"/>
        <color indexed="8"/>
        <rFont val="Arial"/>
        <family val="2"/>
      </rPr>
      <t>Risella X420 17.5</t>
    </r>
    <r>
      <rPr>
        <sz val="10"/>
        <color indexed="8"/>
        <rFont val="宋体"/>
        <family val="3"/>
        <charset val="134"/>
      </rPr>
      <t>吨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液袋</t>
    </r>
  </si>
  <si>
    <t>RHZ002027</t>
  </si>
  <si>
    <t>002.027</t>
  </si>
  <si>
    <r>
      <rPr>
        <sz val="10"/>
        <color indexed="8"/>
        <rFont val="Arial"/>
        <family val="2"/>
      </rPr>
      <t>Shell Gadus S3 V220C 2# 180kg/</t>
    </r>
    <r>
      <rPr>
        <sz val="10"/>
        <color indexed="8"/>
        <rFont val="宋体"/>
        <family val="3"/>
        <charset val="134"/>
      </rPr>
      <t>桶</t>
    </r>
  </si>
  <si>
    <t>RHJ003029</t>
  </si>
  <si>
    <t>003.029</t>
  </si>
  <si>
    <r>
      <rPr>
        <sz val="10"/>
        <color indexed="8"/>
        <rFont val="宋体"/>
        <family val="3"/>
        <charset val="134"/>
      </rPr>
      <t>嘉实多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极护</t>
    </r>
    <r>
      <rPr>
        <sz val="10"/>
        <color indexed="8"/>
        <rFont val="Arial"/>
        <family val="2"/>
      </rPr>
      <t xml:space="preserve"> 5W-40 1L/</t>
    </r>
    <r>
      <rPr>
        <sz val="10"/>
        <color indexed="8"/>
        <rFont val="宋体"/>
        <family val="3"/>
        <charset val="134"/>
      </rPr>
      <t>瓶</t>
    </r>
  </si>
  <si>
    <t>RHY001028</t>
  </si>
  <si>
    <t>001.028</t>
  </si>
  <si>
    <r>
      <rPr>
        <sz val="10"/>
        <color indexed="8"/>
        <rFont val="Arial"/>
        <family val="2"/>
      </rPr>
      <t>Corena S3 R46 20L/</t>
    </r>
    <r>
      <rPr>
        <sz val="10"/>
        <color indexed="8"/>
        <rFont val="宋体"/>
        <family val="3"/>
        <charset val="134"/>
      </rPr>
      <t>桶</t>
    </r>
  </si>
  <si>
    <t>Corena</t>
  </si>
  <si>
    <t>RHZ002028</t>
  </si>
  <si>
    <t>002.028</t>
  </si>
  <si>
    <r>
      <rPr>
        <sz val="10"/>
        <color indexed="8"/>
        <rFont val="Arial"/>
        <family val="2"/>
      </rPr>
      <t>Gadus S3 V 160 C2 18KG/</t>
    </r>
    <r>
      <rPr>
        <sz val="10"/>
        <color indexed="8"/>
        <rFont val="宋体"/>
        <family val="3"/>
        <charset val="134"/>
      </rPr>
      <t>桶</t>
    </r>
  </si>
  <si>
    <t>RHJ003030</t>
  </si>
  <si>
    <t>003.030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</si>
  <si>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630 208L/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</si>
  <si>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208L/</t>
    </r>
    <r>
      <rPr>
        <sz val="10"/>
        <color indexed="8"/>
        <rFont val="宋体"/>
        <family val="3"/>
        <charset val="134"/>
      </rPr>
      <t>桶</t>
    </r>
  </si>
  <si>
    <t>RHY001029</t>
  </si>
  <si>
    <t>001.029</t>
  </si>
  <si>
    <r>
      <rPr>
        <sz val="10"/>
        <color indexed="8"/>
        <rFont val="Arial"/>
        <family val="2"/>
      </rPr>
      <t>Omala S4GX 460 209L/</t>
    </r>
    <r>
      <rPr>
        <sz val="10"/>
        <color indexed="8"/>
        <rFont val="宋体"/>
        <family val="3"/>
        <charset val="134"/>
      </rPr>
      <t>桶</t>
    </r>
  </si>
  <si>
    <t>RHZ002029</t>
  </si>
  <si>
    <t>002.029</t>
  </si>
  <si>
    <r>
      <rPr>
        <sz val="10"/>
        <color indexed="8"/>
        <rFont val="Arial"/>
        <family val="2"/>
      </rPr>
      <t>Shell Alvania S2 400G/</t>
    </r>
    <r>
      <rPr>
        <sz val="10"/>
        <color indexed="8"/>
        <rFont val="宋体"/>
        <family val="3"/>
        <charset val="134"/>
      </rPr>
      <t>支</t>
    </r>
  </si>
  <si>
    <r>
      <rPr>
        <sz val="10"/>
        <color indexed="8"/>
        <rFont val="Arial"/>
        <family val="2"/>
      </rPr>
      <t>400G/</t>
    </r>
    <r>
      <rPr>
        <sz val="10"/>
        <color indexed="8"/>
        <rFont val="宋体"/>
        <family val="3"/>
        <charset val="134"/>
      </rPr>
      <t>支</t>
    </r>
  </si>
  <si>
    <t>RHJ003031</t>
  </si>
  <si>
    <t>003.031</t>
  </si>
  <si>
    <t>RHY001030</t>
  </si>
  <si>
    <t>001.030</t>
  </si>
  <si>
    <r>
      <rPr>
        <sz val="10"/>
        <color indexed="8"/>
        <rFont val="Arial"/>
        <family val="2"/>
      </rPr>
      <t>Tellus S2VX 22 209L/</t>
    </r>
    <r>
      <rPr>
        <sz val="10"/>
        <color indexed="8"/>
        <rFont val="宋体"/>
        <family val="3"/>
        <charset val="134"/>
      </rPr>
      <t>桶</t>
    </r>
  </si>
  <si>
    <t>RHZ002030</t>
  </si>
  <si>
    <t>002.030</t>
  </si>
  <si>
    <r>
      <rPr>
        <sz val="10"/>
        <color indexed="8"/>
        <rFont val="Arial"/>
        <family val="2"/>
      </rPr>
      <t>Shell Rhodina BBZ 170KG/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</si>
  <si>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170KG/</t>
    </r>
    <r>
      <rPr>
        <sz val="10"/>
        <color indexed="8"/>
        <rFont val="宋体"/>
        <family val="3"/>
        <charset val="134"/>
      </rPr>
      <t>桶</t>
    </r>
  </si>
  <si>
    <t>RHJ003032</t>
  </si>
  <si>
    <t>003.032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</si>
  <si>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632 208L/</t>
    </r>
    <r>
      <rPr>
        <sz val="10"/>
        <color indexed="8"/>
        <rFont val="宋体"/>
        <family val="3"/>
        <charset val="134"/>
      </rPr>
      <t>桶</t>
    </r>
  </si>
  <si>
    <t>RHY001031</t>
  </si>
  <si>
    <t>001.031</t>
  </si>
  <si>
    <r>
      <rPr>
        <sz val="10"/>
        <color indexed="8"/>
        <rFont val="Arial"/>
        <family val="2"/>
      </rPr>
      <t>Omala S2GX 150 20L/</t>
    </r>
    <r>
      <rPr>
        <sz val="10"/>
        <color indexed="8"/>
        <rFont val="宋体"/>
        <family val="3"/>
        <charset val="134"/>
      </rPr>
      <t>桶</t>
    </r>
  </si>
  <si>
    <t>RHZ002031</t>
  </si>
  <si>
    <t>002.031</t>
  </si>
  <si>
    <r>
      <rPr>
        <sz val="10"/>
        <color indexed="8"/>
        <rFont val="Arial"/>
        <family val="2"/>
      </rPr>
      <t>Shell Gadus S2 U460 L2 15KG/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</si>
  <si>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15KG/</t>
    </r>
    <r>
      <rPr>
        <sz val="10"/>
        <color indexed="8"/>
        <rFont val="宋体"/>
        <family val="3"/>
        <charset val="134"/>
      </rPr>
      <t>桶</t>
    </r>
  </si>
  <si>
    <t>RHJ003033</t>
  </si>
  <si>
    <t>003.033</t>
  </si>
  <si>
    <t>3</t>
  </si>
  <si>
    <t>RHY001032</t>
  </si>
  <si>
    <t>001.032</t>
  </si>
  <si>
    <r>
      <rPr>
        <sz val="10"/>
        <color indexed="8"/>
        <rFont val="Arial"/>
        <family val="2"/>
      </rPr>
      <t>Omala S2GX 150 209L/</t>
    </r>
    <r>
      <rPr>
        <sz val="10"/>
        <color indexed="8"/>
        <rFont val="宋体"/>
        <family val="3"/>
        <charset val="134"/>
      </rPr>
      <t>桶</t>
    </r>
  </si>
  <si>
    <t>RHZ002032</t>
  </si>
  <si>
    <t>002.032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</si>
  <si>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GADUS-S2V220-00 18KG/</t>
    </r>
    <r>
      <rPr>
        <sz val="10"/>
        <color indexed="8"/>
        <rFont val="宋体"/>
        <family val="3"/>
        <charset val="134"/>
      </rPr>
      <t>桶</t>
    </r>
  </si>
  <si>
    <t>RHJ003034</t>
  </si>
  <si>
    <t>003.034</t>
  </si>
  <si>
    <r>
      <rPr>
        <sz val="10"/>
        <color indexed="8"/>
        <rFont val="Arial"/>
        <family val="2"/>
      </rPr>
      <t>MOBIL GREASE 28 16kg/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</si>
  <si>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16kg/</t>
    </r>
    <r>
      <rPr>
        <sz val="10"/>
        <color indexed="8"/>
        <rFont val="宋体"/>
        <family val="3"/>
        <charset val="134"/>
      </rPr>
      <t>桶</t>
    </r>
  </si>
  <si>
    <t>MOBIL</t>
  </si>
  <si>
    <t>RHY001033</t>
  </si>
  <si>
    <t>001.033</t>
  </si>
  <si>
    <r>
      <rPr>
        <sz val="10"/>
        <color indexed="8"/>
        <rFont val="Arial"/>
        <family val="2"/>
      </rPr>
      <t>Omala S2GX 220 20L/</t>
    </r>
    <r>
      <rPr>
        <sz val="10"/>
        <color indexed="8"/>
        <rFont val="宋体"/>
        <family val="3"/>
        <charset val="134"/>
      </rPr>
      <t>桶</t>
    </r>
  </si>
  <si>
    <t>RHZ002033</t>
  </si>
  <si>
    <t>002.033</t>
  </si>
  <si>
    <r>
      <rPr>
        <sz val="10"/>
        <color indexed="8"/>
        <rFont val="Arial"/>
        <family val="2"/>
      </rPr>
      <t>Shell Gadus S5V100 2 18KG/</t>
    </r>
    <r>
      <rPr>
        <sz val="10"/>
        <color indexed="8"/>
        <rFont val="宋体"/>
        <family val="3"/>
        <charset val="134"/>
      </rPr>
      <t>桶</t>
    </r>
  </si>
  <si>
    <t>RHJ003035</t>
  </si>
  <si>
    <t>003.035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</si>
  <si>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634 208L/</t>
    </r>
    <r>
      <rPr>
        <sz val="10"/>
        <color indexed="8"/>
        <rFont val="宋体"/>
        <family val="3"/>
        <charset val="134"/>
      </rPr>
      <t>桶</t>
    </r>
  </si>
  <si>
    <t>RHY001034</t>
  </si>
  <si>
    <t>001.034</t>
  </si>
  <si>
    <r>
      <rPr>
        <sz val="10"/>
        <color indexed="8"/>
        <rFont val="Arial"/>
        <family val="2"/>
      </rPr>
      <t>Alexia 100 209L/</t>
    </r>
    <r>
      <rPr>
        <sz val="10"/>
        <color indexed="8"/>
        <rFont val="宋体"/>
        <family val="3"/>
        <charset val="134"/>
      </rPr>
      <t>桶</t>
    </r>
  </si>
  <si>
    <t>Alexia</t>
  </si>
  <si>
    <t>RHZ002034</t>
  </si>
  <si>
    <t>002.034</t>
  </si>
  <si>
    <r>
      <rPr>
        <sz val="10"/>
        <color indexed="8"/>
        <rFont val="Arial"/>
        <family val="2"/>
      </rPr>
      <t>Shell Gadus S2 V220 2# 18KG/</t>
    </r>
    <r>
      <rPr>
        <sz val="10"/>
        <color indexed="8"/>
        <rFont val="宋体"/>
        <family val="3"/>
        <charset val="134"/>
      </rPr>
      <t>桶</t>
    </r>
  </si>
  <si>
    <t>RHJ003036</t>
  </si>
  <si>
    <t>003.036</t>
  </si>
  <si>
    <t>18</t>
  </si>
  <si>
    <t>RHY001035</t>
  </si>
  <si>
    <t>001.035</t>
  </si>
  <si>
    <r>
      <rPr>
        <sz val="10"/>
        <color indexed="8"/>
        <rFont val="Arial"/>
        <family val="2"/>
      </rPr>
      <t>20W50CH-4</t>
    </r>
    <r>
      <rPr>
        <sz val="10"/>
        <color indexed="8"/>
        <rFont val="宋体"/>
        <family val="3"/>
        <charset val="134"/>
      </rPr>
      <t>机油</t>
    </r>
  </si>
  <si>
    <t>RHZ002035</t>
  </si>
  <si>
    <t>002.035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</si>
  <si>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佳度</t>
    </r>
    <r>
      <rPr>
        <sz val="10"/>
        <color indexed="8"/>
        <rFont val="Arial"/>
        <family val="2"/>
      </rPr>
      <t xml:space="preserve"> S3 T100 2 18KG/</t>
    </r>
    <r>
      <rPr>
        <sz val="10"/>
        <color indexed="8"/>
        <rFont val="宋体"/>
        <family val="3"/>
        <charset val="134"/>
      </rPr>
      <t>桶</t>
    </r>
  </si>
  <si>
    <t>RHJ003037</t>
  </si>
  <si>
    <t>003.037</t>
  </si>
  <si>
    <r>
      <rPr>
        <sz val="10"/>
        <color indexed="8"/>
        <rFont val="宋体"/>
        <family val="3"/>
        <charset val="134"/>
      </rPr>
      <t>美孚高温润滑脂</t>
    </r>
    <r>
      <rPr>
        <sz val="10"/>
        <color indexed="8"/>
        <rFont val="Arial"/>
        <family val="2"/>
      </rPr>
      <t>MOBIL TEMP SHC 32 35LB/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</si>
  <si>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35LB/</t>
    </r>
    <r>
      <rPr>
        <sz val="10"/>
        <color indexed="8"/>
        <rFont val="宋体"/>
        <family val="3"/>
        <charset val="134"/>
      </rPr>
      <t>桶</t>
    </r>
  </si>
  <si>
    <t>RHY001036</t>
  </si>
  <si>
    <t>001.036</t>
  </si>
  <si>
    <r>
      <rPr>
        <sz val="10"/>
        <color indexed="8"/>
        <rFont val="Arial"/>
        <family val="2"/>
      </rPr>
      <t>68#</t>
    </r>
    <r>
      <rPr>
        <sz val="10"/>
        <color indexed="8"/>
        <rFont val="宋体"/>
        <family val="3"/>
        <charset val="134"/>
      </rPr>
      <t>抗磨液压油</t>
    </r>
  </si>
  <si>
    <t>RHZ002036</t>
  </si>
  <si>
    <t>002.036</t>
  </si>
  <si>
    <r>
      <rPr>
        <sz val="10"/>
        <color indexed="8"/>
        <rFont val="宋体"/>
        <family val="3"/>
        <charset val="134"/>
      </rPr>
      <t>长城极压锂基润滑脂</t>
    </r>
    <r>
      <rPr>
        <sz val="10"/>
        <color indexed="8"/>
        <rFont val="Arial"/>
        <family val="2"/>
      </rPr>
      <t xml:space="preserve"> 000</t>
    </r>
    <r>
      <rPr>
        <sz val="10"/>
        <color indexed="8"/>
        <rFont val="宋体"/>
        <family val="3"/>
        <charset val="134"/>
      </rPr>
      <t>号</t>
    </r>
  </si>
  <si>
    <t>RHJ003038</t>
  </si>
  <si>
    <t>003.038</t>
  </si>
  <si>
    <r>
      <rPr>
        <sz val="10"/>
        <color indexed="8"/>
        <rFont val="宋体"/>
        <family val="3"/>
        <charset val="134"/>
      </rPr>
      <t>克鲁勃</t>
    </r>
    <r>
      <rPr>
        <sz val="10"/>
        <color indexed="8"/>
        <rFont val="Arial"/>
        <family val="2"/>
      </rPr>
      <t xml:space="preserve"> BQ72-72 1KG/</t>
    </r>
    <r>
      <rPr>
        <sz val="10"/>
        <color indexed="8"/>
        <rFont val="宋体"/>
        <family val="3"/>
        <charset val="134"/>
      </rPr>
      <t>瓶</t>
    </r>
  </si>
  <si>
    <r>
      <rPr>
        <sz val="10"/>
        <color indexed="8"/>
        <rFont val="Arial"/>
        <family val="2"/>
      </rPr>
      <t>1KG/</t>
    </r>
    <r>
      <rPr>
        <sz val="10"/>
        <color indexed="8"/>
        <rFont val="宋体"/>
        <family val="3"/>
        <charset val="134"/>
      </rPr>
      <t>瓶</t>
    </r>
  </si>
  <si>
    <t>克鲁勃</t>
  </si>
  <si>
    <t>RHY001037</t>
  </si>
  <si>
    <t>001.037</t>
  </si>
  <si>
    <r>
      <rPr>
        <sz val="10"/>
        <color indexed="8"/>
        <rFont val="Arial"/>
        <family val="2"/>
      </rPr>
      <t>Corena S4 P100 20L/</t>
    </r>
    <r>
      <rPr>
        <sz val="10"/>
        <color indexed="8"/>
        <rFont val="宋体"/>
        <family val="3"/>
        <charset val="134"/>
      </rPr>
      <t>桶</t>
    </r>
  </si>
  <si>
    <t>RHZ002037</t>
  </si>
  <si>
    <t>002.037</t>
  </si>
  <si>
    <t>SHELL GADUS-S2 V100 Q2 18KG/桶</t>
  </si>
  <si>
    <t>RHJ003039</t>
  </si>
  <si>
    <t>003.039</t>
  </si>
  <si>
    <r>
      <rPr>
        <sz val="10"/>
        <color indexed="8"/>
        <rFont val="Arial"/>
        <family val="2"/>
      </rPr>
      <t>Omala S4WE 680 209L/</t>
    </r>
    <r>
      <rPr>
        <sz val="10"/>
        <color indexed="8"/>
        <rFont val="宋体"/>
        <family val="3"/>
        <charset val="134"/>
      </rPr>
      <t>桶</t>
    </r>
  </si>
  <si>
    <t>RHY001038</t>
  </si>
  <si>
    <t>001.038</t>
  </si>
  <si>
    <r>
      <rPr>
        <sz val="10"/>
        <color indexed="8"/>
        <rFont val="Arial"/>
        <family val="2"/>
      </rPr>
      <t>Morlina S2 BL 10 209L/</t>
    </r>
    <r>
      <rPr>
        <sz val="10"/>
        <color indexed="8"/>
        <rFont val="宋体"/>
        <family val="3"/>
        <charset val="134"/>
      </rPr>
      <t>桶</t>
    </r>
  </si>
  <si>
    <t>Morlina</t>
  </si>
  <si>
    <t>RHZ002038</t>
  </si>
  <si>
    <t>002.038</t>
  </si>
  <si>
    <t>壳牌 GADUS S3 V460 2 180KG/桶</t>
  </si>
  <si>
    <r>
      <rPr>
        <sz val="10"/>
        <color rgb="FF000000"/>
        <rFont val="Arial"/>
        <family val="2"/>
      </rPr>
      <t>180KG/</t>
    </r>
    <r>
      <rPr>
        <sz val="10"/>
        <color rgb="FF000000"/>
        <rFont val="宋体"/>
        <family val="3"/>
        <charset val="134"/>
      </rPr>
      <t>桶</t>
    </r>
  </si>
  <si>
    <t>RHJ003040</t>
  </si>
  <si>
    <t>003.040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</si>
  <si>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629 20L/</t>
    </r>
    <r>
      <rPr>
        <sz val="10"/>
        <color indexed="8"/>
        <rFont val="宋体"/>
        <family val="3"/>
        <charset val="134"/>
      </rPr>
      <t>桶</t>
    </r>
  </si>
  <si>
    <t>RHY001039</t>
  </si>
  <si>
    <t>001.039</t>
  </si>
  <si>
    <r>
      <rPr>
        <sz val="10"/>
        <color indexed="8"/>
        <rFont val="Arial"/>
        <family val="2"/>
      </rPr>
      <t>Diala S4 ZX-I 209L/</t>
    </r>
    <r>
      <rPr>
        <sz val="10"/>
        <color indexed="8"/>
        <rFont val="宋体"/>
        <family val="3"/>
        <charset val="134"/>
      </rPr>
      <t>桶</t>
    </r>
  </si>
  <si>
    <t>Diala</t>
  </si>
  <si>
    <t>RHJ003041</t>
  </si>
  <si>
    <t>003.041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</si>
  <si>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630 20L/</t>
    </r>
    <r>
      <rPr>
        <sz val="10"/>
        <color indexed="8"/>
        <rFont val="宋体"/>
        <family val="3"/>
        <charset val="134"/>
      </rPr>
      <t>桶</t>
    </r>
  </si>
  <si>
    <t>RHY001040</t>
  </si>
  <si>
    <t>001.040</t>
  </si>
  <si>
    <t>RHJ003042</t>
  </si>
  <si>
    <t>003.042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</si>
  <si>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632 20L/</t>
    </r>
    <r>
      <rPr>
        <sz val="10"/>
        <color indexed="8"/>
        <rFont val="宋体"/>
        <family val="3"/>
        <charset val="134"/>
      </rPr>
      <t>桶</t>
    </r>
  </si>
  <si>
    <t>RHY001041</t>
  </si>
  <si>
    <t>001.041</t>
  </si>
  <si>
    <r>
      <rPr>
        <sz val="10"/>
        <color indexed="8"/>
        <rFont val="Arial"/>
        <family val="2"/>
      </rPr>
      <t>Omala S4WE 320 20L/</t>
    </r>
    <r>
      <rPr>
        <sz val="10"/>
        <color indexed="8"/>
        <rFont val="宋体"/>
        <family val="3"/>
        <charset val="134"/>
      </rPr>
      <t>桶</t>
    </r>
  </si>
  <si>
    <t>RHJ003043</t>
  </si>
  <si>
    <t>003.043</t>
  </si>
  <si>
    <r>
      <rPr>
        <sz val="10"/>
        <color indexed="8"/>
        <rFont val="Arial"/>
        <family val="2"/>
      </rPr>
      <t>Omala S4WE 320 209L/</t>
    </r>
    <r>
      <rPr>
        <sz val="10"/>
        <color indexed="8"/>
        <rFont val="宋体"/>
        <family val="3"/>
        <charset val="134"/>
      </rPr>
      <t>桶</t>
    </r>
  </si>
  <si>
    <t>RHY001042</t>
  </si>
  <si>
    <t>001.042</t>
  </si>
  <si>
    <r>
      <rPr>
        <sz val="10"/>
        <color indexed="8"/>
        <rFont val="Arial"/>
        <family val="2"/>
      </rPr>
      <t>Omala S4WE 460 20L/</t>
    </r>
    <r>
      <rPr>
        <sz val="10"/>
        <color indexed="8"/>
        <rFont val="宋体"/>
        <family val="3"/>
        <charset val="134"/>
      </rPr>
      <t>桶</t>
    </r>
  </si>
  <si>
    <t>RHJ003044</t>
  </si>
  <si>
    <t>003.044</t>
  </si>
  <si>
    <r>
      <rPr>
        <sz val="10"/>
        <color indexed="8"/>
        <rFont val="Arial"/>
        <family val="2"/>
      </rPr>
      <t>KLUBER NBU 15 1KG/</t>
    </r>
    <r>
      <rPr>
        <sz val="10"/>
        <color indexed="8"/>
        <rFont val="宋体"/>
        <family val="3"/>
        <charset val="134"/>
      </rPr>
      <t>瓶</t>
    </r>
  </si>
  <si>
    <t>RHY001043</t>
  </si>
  <si>
    <t>001.043</t>
  </si>
  <si>
    <r>
      <rPr>
        <sz val="10"/>
        <color indexed="8"/>
        <rFont val="Arial"/>
        <family val="2"/>
      </rPr>
      <t>Corena S3 R46 209L/</t>
    </r>
    <r>
      <rPr>
        <sz val="10"/>
        <color indexed="8"/>
        <rFont val="宋体"/>
        <family val="3"/>
        <charset val="134"/>
      </rPr>
      <t>桶</t>
    </r>
  </si>
  <si>
    <t>RHJ003045</t>
  </si>
  <si>
    <t>003.045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</si>
  <si>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力富</t>
    </r>
    <r>
      <rPr>
        <sz val="10"/>
        <color indexed="8"/>
        <rFont val="Arial"/>
        <family val="2"/>
      </rPr>
      <t>SHC 100 35LB/</t>
    </r>
    <r>
      <rPr>
        <sz val="10"/>
        <color indexed="8"/>
        <rFont val="宋体"/>
        <family val="3"/>
        <charset val="134"/>
      </rPr>
      <t>桶</t>
    </r>
  </si>
  <si>
    <t>RHY001044</t>
  </si>
  <si>
    <t>001.044</t>
  </si>
  <si>
    <r>
      <rPr>
        <sz val="10"/>
        <color indexed="8"/>
        <rFont val="Arial"/>
        <family val="2"/>
      </rPr>
      <t>Corena S4 R46 209L/</t>
    </r>
    <r>
      <rPr>
        <sz val="10"/>
        <color indexed="8"/>
        <rFont val="宋体"/>
        <family val="3"/>
        <charset val="134"/>
      </rPr>
      <t>桶</t>
    </r>
  </si>
  <si>
    <t>RHJ003046</t>
  </si>
  <si>
    <t>003.046</t>
  </si>
  <si>
    <r>
      <rPr>
        <sz val="10"/>
        <color theme="1"/>
        <rFont val="宋体"/>
        <family val="3"/>
        <charset val="134"/>
      </rPr>
      <t>协同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润滑剂</t>
    </r>
    <r>
      <rPr>
        <sz val="10"/>
        <color theme="1"/>
        <rFont val="Arial"/>
        <family val="2"/>
      </rPr>
      <t>TMO 150</t>
    </r>
  </si>
  <si>
    <r>
      <rPr>
        <sz val="10"/>
        <color theme="1"/>
        <rFont val="Arial"/>
        <family val="2"/>
      </rPr>
      <t>20L/</t>
    </r>
    <r>
      <rPr>
        <sz val="10"/>
        <color theme="1"/>
        <rFont val="宋体"/>
        <family val="3"/>
        <charset val="134"/>
      </rPr>
      <t>桶</t>
    </r>
  </si>
  <si>
    <t>日本协同</t>
  </si>
  <si>
    <t>RHY001045</t>
  </si>
  <si>
    <t>001.045</t>
  </si>
  <si>
    <r>
      <rPr>
        <sz val="10"/>
        <color indexed="8"/>
        <rFont val="Arial"/>
        <family val="2"/>
      </rPr>
      <t>Alexia 70 209L/</t>
    </r>
    <r>
      <rPr>
        <sz val="10"/>
        <color indexed="8"/>
        <rFont val="宋体"/>
        <family val="3"/>
        <charset val="134"/>
      </rPr>
      <t>桶</t>
    </r>
  </si>
  <si>
    <t>RHJ003047</t>
  </si>
  <si>
    <t>003.047</t>
  </si>
  <si>
    <r>
      <rPr>
        <sz val="10"/>
        <color theme="1"/>
        <rFont val="宋体"/>
        <family val="3"/>
        <charset val="134"/>
      </rPr>
      <t>美孚</t>
    </r>
    <r>
      <rPr>
        <sz val="10"/>
        <color theme="1"/>
        <rFont val="Arial"/>
        <family val="2"/>
      </rPr>
      <t>SHC 625 18.9L/</t>
    </r>
    <r>
      <rPr>
        <sz val="10"/>
        <color theme="1"/>
        <rFont val="宋体"/>
        <family val="3"/>
        <charset val="134"/>
      </rPr>
      <t>桶</t>
    </r>
  </si>
  <si>
    <r>
      <rPr>
        <sz val="10"/>
        <color theme="1"/>
        <rFont val="Arial"/>
        <family val="2"/>
      </rPr>
      <t>18.9L/</t>
    </r>
    <r>
      <rPr>
        <sz val="10"/>
        <color theme="1"/>
        <rFont val="宋体"/>
        <family val="3"/>
        <charset val="134"/>
      </rPr>
      <t>桶</t>
    </r>
  </si>
  <si>
    <t>RHY001046</t>
  </si>
  <si>
    <t>001.046</t>
  </si>
  <si>
    <r>
      <rPr>
        <sz val="10"/>
        <color indexed="8"/>
        <rFont val="Arial"/>
        <family val="2"/>
      </rPr>
      <t>Corena S4 R68 20L/</t>
    </r>
    <r>
      <rPr>
        <sz val="10"/>
        <color indexed="8"/>
        <rFont val="宋体"/>
        <family val="3"/>
        <charset val="134"/>
      </rPr>
      <t>桶</t>
    </r>
  </si>
  <si>
    <t>RHJ003048</t>
  </si>
  <si>
    <t>003.048</t>
  </si>
  <si>
    <t>RHY001047</t>
  </si>
  <si>
    <t>001.047</t>
  </si>
  <si>
    <r>
      <rPr>
        <sz val="10"/>
        <color indexed="8"/>
        <rFont val="Arial"/>
        <family val="2"/>
      </rPr>
      <t>Corena S4 R46 20L/</t>
    </r>
    <r>
      <rPr>
        <sz val="10"/>
        <color indexed="8"/>
        <rFont val="宋体"/>
        <family val="3"/>
        <charset val="134"/>
      </rPr>
      <t>桶</t>
    </r>
  </si>
  <si>
    <t>RHJ003049</t>
  </si>
  <si>
    <t>003.049</t>
  </si>
  <si>
    <t>RHY001048</t>
  </si>
  <si>
    <t>001.048</t>
  </si>
  <si>
    <r>
      <rPr>
        <sz val="10"/>
        <color indexed="8"/>
        <rFont val="Arial"/>
        <family val="2"/>
      </rPr>
      <t>Tellus S3M 46 209L/</t>
    </r>
    <r>
      <rPr>
        <sz val="10"/>
        <color indexed="8"/>
        <rFont val="宋体"/>
        <family val="3"/>
        <charset val="134"/>
      </rPr>
      <t>桶</t>
    </r>
  </si>
  <si>
    <t>RHJ003050</t>
  </si>
  <si>
    <t>003.050</t>
  </si>
  <si>
    <r>
      <rPr>
        <sz val="10"/>
        <color indexed="8"/>
        <rFont val="宋体"/>
        <family val="3"/>
        <charset val="134"/>
      </rPr>
      <t>美孚高温滑脂</t>
    </r>
    <r>
      <rPr>
        <sz val="10"/>
        <color indexed="8"/>
        <rFont val="Arial"/>
        <family val="2"/>
      </rPr>
      <t xml:space="preserve"> SHC 32</t>
    </r>
  </si>
  <si>
    <t>RHY001049</t>
  </si>
  <si>
    <t>001.049</t>
  </si>
  <si>
    <r>
      <rPr>
        <sz val="10"/>
        <color indexed="8"/>
        <rFont val="Arial"/>
        <family val="2"/>
      </rPr>
      <t>Corena S2 P100 20L/</t>
    </r>
    <r>
      <rPr>
        <sz val="10"/>
        <color indexed="8"/>
        <rFont val="宋体"/>
        <family val="3"/>
        <charset val="134"/>
      </rPr>
      <t>桶</t>
    </r>
  </si>
  <si>
    <t>RHJ003051</t>
  </si>
  <si>
    <t>003.051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</si>
  <si>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格高</t>
    </r>
    <r>
      <rPr>
        <sz val="10"/>
        <color indexed="8"/>
        <rFont val="Arial"/>
        <family val="2"/>
      </rPr>
      <t xml:space="preserve"> 150</t>
    </r>
  </si>
  <si>
    <t>RHY001050</t>
  </si>
  <si>
    <t>001.050</t>
  </si>
  <si>
    <t>RHJ003052</t>
  </si>
  <si>
    <t>003.052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</si>
  <si>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>SHC</t>
    </r>
    <r>
      <rPr>
        <sz val="10"/>
        <color indexed="8"/>
        <rFont val="宋体"/>
        <family val="3"/>
        <charset val="134"/>
      </rPr>
      <t>齿轮油</t>
    </r>
    <r>
      <rPr>
        <sz val="10"/>
        <color indexed="8"/>
        <rFont val="Arial"/>
        <family val="2"/>
      </rPr>
      <t>220</t>
    </r>
  </si>
  <si>
    <t>RHY001051</t>
  </si>
  <si>
    <t>001.051</t>
  </si>
  <si>
    <t>RHJ003053</t>
  </si>
  <si>
    <t>003.053</t>
  </si>
  <si>
    <r>
      <rPr>
        <sz val="10"/>
        <color indexed="8"/>
        <rFont val="宋体"/>
        <family val="3"/>
        <charset val="134"/>
      </rPr>
      <t>壳牌佳度</t>
    </r>
    <r>
      <rPr>
        <sz val="10"/>
        <color indexed="8"/>
        <rFont val="Arial"/>
        <family val="2"/>
      </rPr>
      <t>S5 V25Q 2.5</t>
    </r>
  </si>
  <si>
    <t>RHY001052</t>
  </si>
  <si>
    <t>001.052</t>
  </si>
  <si>
    <t>RHJ003054</t>
  </si>
  <si>
    <t>003.054</t>
  </si>
  <si>
    <r>
      <rPr>
        <sz val="10"/>
        <color theme="1"/>
        <rFont val="Arial"/>
        <family val="2"/>
      </rPr>
      <t>Shell Omala S4WE 460 209L/</t>
    </r>
    <r>
      <rPr>
        <sz val="10"/>
        <color theme="1"/>
        <rFont val="宋体"/>
        <family val="3"/>
        <charset val="134"/>
      </rPr>
      <t>桶</t>
    </r>
  </si>
  <si>
    <t>RHY001053</t>
  </si>
  <si>
    <t>001.053</t>
  </si>
  <si>
    <t>RHJ003055</t>
  </si>
  <si>
    <t>003.055</t>
  </si>
  <si>
    <t>Shell Naturelle S2 Hydraulic Fluid 46 209L</t>
  </si>
  <si>
    <t>RHY001054</t>
  </si>
  <si>
    <t>001.054</t>
  </si>
  <si>
    <r>
      <rPr>
        <sz val="10"/>
        <color indexed="8"/>
        <rFont val="Arial"/>
        <family val="2"/>
      </rPr>
      <t>Tellus S2MX 22 209L/</t>
    </r>
    <r>
      <rPr>
        <sz val="10"/>
        <color indexed="8"/>
        <rFont val="宋体"/>
        <family val="3"/>
        <charset val="134"/>
      </rPr>
      <t>桶</t>
    </r>
  </si>
  <si>
    <t>RHJ003056</t>
  </si>
  <si>
    <t>003.056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</si>
  <si>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460 16KG/</t>
    </r>
    <r>
      <rPr>
        <sz val="10"/>
        <color indexed="8"/>
        <rFont val="宋体"/>
        <family val="3"/>
        <charset val="134"/>
      </rPr>
      <t>桶</t>
    </r>
  </si>
  <si>
    <t>RHY001055</t>
  </si>
  <si>
    <t>001.055</t>
  </si>
  <si>
    <r>
      <rPr>
        <sz val="10"/>
        <color indexed="8"/>
        <rFont val="Arial"/>
        <family val="2"/>
      </rPr>
      <t>Tellus S2VX 15 209L/</t>
    </r>
    <r>
      <rPr>
        <sz val="10"/>
        <color indexed="8"/>
        <rFont val="宋体"/>
        <family val="3"/>
        <charset val="134"/>
      </rPr>
      <t>桶</t>
    </r>
  </si>
  <si>
    <t>RHJ003057</t>
  </si>
  <si>
    <t>003.057</t>
  </si>
  <si>
    <r>
      <rPr>
        <sz val="10"/>
        <color indexed="8"/>
        <rFont val="Arial"/>
        <family val="2"/>
      </rPr>
      <t>Shell Corena S4 P 100 20L/</t>
    </r>
    <r>
      <rPr>
        <sz val="10"/>
        <color indexed="8"/>
        <rFont val="宋体"/>
        <family val="3"/>
        <charset val="134"/>
      </rPr>
      <t>桶</t>
    </r>
  </si>
  <si>
    <t>RHY001056</t>
  </si>
  <si>
    <t>001.056</t>
  </si>
  <si>
    <r>
      <rPr>
        <sz val="10"/>
        <color indexed="8"/>
        <rFont val="Arial"/>
        <family val="2"/>
      </rPr>
      <t>Spirax S4 ATF HDX 209L/</t>
    </r>
    <r>
      <rPr>
        <sz val="10"/>
        <color indexed="8"/>
        <rFont val="宋体"/>
        <family val="3"/>
        <charset val="134"/>
      </rPr>
      <t>桶</t>
    </r>
  </si>
  <si>
    <t>RHJ003058</t>
  </si>
  <si>
    <t>003.058</t>
  </si>
  <si>
    <r>
      <rPr>
        <sz val="10"/>
        <color indexed="8"/>
        <rFont val="宋体"/>
        <family val="3"/>
        <charset val="134"/>
      </rPr>
      <t>壳牌可耐压</t>
    </r>
    <r>
      <rPr>
        <sz val="10"/>
        <color indexed="8"/>
        <rFont val="Arial"/>
        <family val="2"/>
      </rPr>
      <t xml:space="preserve"> S4 WE 150 209L/</t>
    </r>
    <r>
      <rPr>
        <sz val="10"/>
        <color indexed="8"/>
        <rFont val="宋体"/>
        <family val="3"/>
        <charset val="134"/>
      </rPr>
      <t>桶</t>
    </r>
  </si>
  <si>
    <t>RHY001057</t>
  </si>
  <si>
    <t>001.057</t>
  </si>
  <si>
    <r>
      <rPr>
        <sz val="10"/>
        <color indexed="8"/>
        <rFont val="Arial"/>
        <family val="2"/>
      </rPr>
      <t>Omala S4WE 150 20L/</t>
    </r>
    <r>
      <rPr>
        <sz val="10"/>
        <color indexed="8"/>
        <rFont val="宋体"/>
        <family val="3"/>
        <charset val="134"/>
      </rPr>
      <t>桶</t>
    </r>
  </si>
  <si>
    <t>RHJ003059</t>
  </si>
  <si>
    <t>003.059</t>
  </si>
  <si>
    <r>
      <rPr>
        <sz val="10"/>
        <color indexed="8"/>
        <rFont val="宋体"/>
        <family val="3"/>
        <charset val="134"/>
      </rPr>
      <t>壳牌多宝抗燃液压油</t>
    </r>
    <r>
      <rPr>
        <sz val="10"/>
        <color indexed="8"/>
        <rFont val="Arial"/>
        <family val="2"/>
      </rPr>
      <t>S5 DR 46 230KG/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</si>
  <si>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230KG/</t>
    </r>
    <r>
      <rPr>
        <sz val="10"/>
        <color indexed="8"/>
        <rFont val="宋体"/>
        <family val="3"/>
        <charset val="134"/>
      </rPr>
      <t>桶</t>
    </r>
  </si>
  <si>
    <t>RHY001058</t>
  </si>
  <si>
    <t>001.058</t>
  </si>
  <si>
    <r>
      <rPr>
        <sz val="10"/>
        <color indexed="8"/>
        <rFont val="Arial"/>
        <family val="2"/>
      </rPr>
      <t>Helix HX7 X 5W/30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</si>
  <si>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RHJ003060</t>
  </si>
  <si>
    <t>003.060</t>
  </si>
  <si>
    <r>
      <rPr>
        <sz val="10"/>
        <color theme="1"/>
        <rFont val="Arial"/>
        <family val="2"/>
      </rPr>
      <t>AeroShell Oil 555 1QT/</t>
    </r>
    <r>
      <rPr>
        <sz val="10"/>
        <color theme="1"/>
        <rFont val="宋体"/>
        <family val="3"/>
        <charset val="134"/>
      </rPr>
      <t>罐</t>
    </r>
  </si>
  <si>
    <r>
      <rPr>
        <sz val="10"/>
        <color theme="1"/>
        <rFont val="Arial"/>
        <family val="2"/>
      </rPr>
      <t>1QT/</t>
    </r>
    <r>
      <rPr>
        <sz val="10"/>
        <color theme="1"/>
        <rFont val="宋体"/>
        <family val="3"/>
        <charset val="134"/>
      </rPr>
      <t>罐</t>
    </r>
  </si>
  <si>
    <t>RHY001059</t>
  </si>
  <si>
    <t>001.059</t>
  </si>
  <si>
    <t>RHJ003061</t>
  </si>
  <si>
    <t>003.061</t>
  </si>
  <si>
    <r>
      <rPr>
        <sz val="10"/>
        <color theme="1"/>
        <rFont val="Arial"/>
        <family val="2"/>
      </rPr>
      <t>KLUBERSYNTH GH 6-100 20L/</t>
    </r>
    <r>
      <rPr>
        <sz val="10"/>
        <color theme="1"/>
        <rFont val="宋体"/>
        <family val="3"/>
        <charset val="134"/>
      </rPr>
      <t>桶</t>
    </r>
  </si>
  <si>
    <t>RHY001060</t>
  </si>
  <si>
    <t>001.060</t>
  </si>
  <si>
    <r>
      <rPr>
        <sz val="10"/>
        <color indexed="8"/>
        <rFont val="Arial"/>
        <family val="2"/>
      </rPr>
      <t>GREATWALL/</t>
    </r>
    <r>
      <rPr>
        <sz val="10"/>
        <color indexed="8"/>
        <rFont val="宋体"/>
        <family val="3"/>
        <charset val="134"/>
      </rPr>
      <t>长城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齿轮油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得威</t>
    </r>
    <r>
      <rPr>
        <sz val="10"/>
        <color indexed="8"/>
        <rFont val="Arial"/>
        <family val="2"/>
      </rPr>
      <t>-L-CKD320 170kg/</t>
    </r>
    <r>
      <rPr>
        <sz val="10"/>
        <color indexed="8"/>
        <rFont val="宋体"/>
        <family val="3"/>
        <charset val="134"/>
      </rPr>
      <t>桶</t>
    </r>
    <r>
      <rPr>
        <sz val="10"/>
        <color indexed="8"/>
        <rFont val="Arial"/>
        <family val="2"/>
      </rPr>
      <t xml:space="preserve"> </t>
    </r>
  </si>
  <si>
    <r>
      <rPr>
        <sz val="10"/>
        <color indexed="8"/>
        <rFont val="Arial"/>
        <family val="2"/>
      </rPr>
      <t>170kg/</t>
    </r>
    <r>
      <rPr>
        <sz val="10"/>
        <color indexed="8"/>
        <rFont val="宋体"/>
        <family val="3"/>
        <charset val="134"/>
      </rPr>
      <t>桶</t>
    </r>
  </si>
  <si>
    <t>长城得威</t>
  </si>
  <si>
    <t>RHJ003062</t>
  </si>
  <si>
    <t>003.062</t>
  </si>
  <si>
    <r>
      <rPr>
        <sz val="10"/>
        <color theme="1"/>
        <rFont val="Arial"/>
        <family val="2"/>
      </rPr>
      <t>Klubersynth NBU 15 25KG/</t>
    </r>
    <r>
      <rPr>
        <sz val="10"/>
        <color theme="1"/>
        <rFont val="宋体"/>
        <family val="3"/>
        <charset val="134"/>
      </rPr>
      <t>桶</t>
    </r>
  </si>
  <si>
    <r>
      <rPr>
        <sz val="10"/>
        <color theme="1"/>
        <rFont val="Arial"/>
        <family val="2"/>
      </rPr>
      <t>25KG/</t>
    </r>
    <r>
      <rPr>
        <sz val="10"/>
        <color theme="1"/>
        <rFont val="宋体"/>
        <family val="3"/>
        <charset val="134"/>
      </rPr>
      <t>桶</t>
    </r>
  </si>
  <si>
    <t>RHY001061</t>
  </si>
  <si>
    <t>001.061</t>
  </si>
  <si>
    <t>RHJ003063</t>
  </si>
  <si>
    <t>003.063</t>
  </si>
  <si>
    <r>
      <rPr>
        <sz val="10"/>
        <color indexed="8"/>
        <rFont val="宋体"/>
        <family val="3"/>
        <charset val="134"/>
      </rPr>
      <t>美孚路宝</t>
    </r>
    <r>
      <rPr>
        <sz val="10"/>
        <color indexed="8"/>
        <rFont val="Arial"/>
        <family val="2"/>
      </rPr>
      <t>1</t>
    </r>
    <r>
      <rPr>
        <sz val="10"/>
        <color indexed="8"/>
        <rFont val="宋体"/>
        <family val="3"/>
        <charset val="134"/>
      </rPr>
      <t>号车用齿轮油</t>
    </r>
    <r>
      <rPr>
        <sz val="10"/>
        <color indexed="8"/>
        <rFont val="Arial"/>
        <family val="2"/>
      </rPr>
      <t>SHC75W90</t>
    </r>
  </si>
  <si>
    <t>RHY001062</t>
  </si>
  <si>
    <t>001.062</t>
  </si>
  <si>
    <t>RHJ003064</t>
  </si>
  <si>
    <t>003.064</t>
  </si>
  <si>
    <r>
      <rPr>
        <sz val="10"/>
        <color indexed="8"/>
        <rFont val="Arial"/>
        <family val="2"/>
      </rPr>
      <t>GADUS S5 T460 1.5 180KG/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</si>
  <si>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180KG/</t>
    </r>
    <r>
      <rPr>
        <sz val="10"/>
        <color indexed="8"/>
        <rFont val="宋体"/>
        <family val="3"/>
        <charset val="134"/>
      </rPr>
      <t>桶</t>
    </r>
  </si>
  <si>
    <t>180</t>
  </si>
  <si>
    <t>RHY001063</t>
  </si>
  <si>
    <t>001.063</t>
  </si>
  <si>
    <r>
      <rPr>
        <sz val="10"/>
        <color indexed="8"/>
        <rFont val="Arial"/>
        <family val="2"/>
      </rPr>
      <t>Spirax S3 ATF MD3 209L/</t>
    </r>
    <r>
      <rPr>
        <sz val="10"/>
        <color indexed="8"/>
        <rFont val="宋体"/>
        <family val="3"/>
        <charset val="134"/>
      </rPr>
      <t>桶</t>
    </r>
  </si>
  <si>
    <t>RHJ003065</t>
  </si>
  <si>
    <t>003.065</t>
  </si>
  <si>
    <r>
      <rPr>
        <sz val="10"/>
        <color theme="1"/>
        <rFont val="Arial"/>
        <family val="2"/>
      </rPr>
      <t>Shell Refrigeration Oil S4 FR-V 46 209L/</t>
    </r>
    <r>
      <rPr>
        <sz val="10"/>
        <color theme="1"/>
        <rFont val="宋体"/>
        <family val="3"/>
        <charset val="134"/>
      </rPr>
      <t>桶</t>
    </r>
  </si>
  <si>
    <t>RHY001064</t>
  </si>
  <si>
    <t>001.064</t>
  </si>
  <si>
    <r>
      <rPr>
        <sz val="10"/>
        <color indexed="8"/>
        <rFont val="Arial"/>
        <family val="2"/>
      </rPr>
      <t>Gadus S2 V100 3 18KG/</t>
    </r>
    <r>
      <rPr>
        <sz val="10"/>
        <color indexed="8"/>
        <rFont val="宋体"/>
        <family val="3"/>
        <charset val="134"/>
      </rPr>
      <t>桶</t>
    </r>
  </si>
  <si>
    <t>Gadus</t>
  </si>
  <si>
    <t>RHJ003066</t>
  </si>
  <si>
    <t>003.066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</si>
  <si>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OMALA S4 WE 150 20L/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</si>
  <si>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>20L/</t>
    </r>
    <r>
      <rPr>
        <sz val="10"/>
        <color rgb="FF000000"/>
        <rFont val="宋体"/>
        <family val="3"/>
        <charset val="134"/>
      </rPr>
      <t>桶</t>
    </r>
  </si>
  <si>
    <t>RHY001065</t>
  </si>
  <si>
    <t>001.065</t>
  </si>
  <si>
    <t>RHJ003067</t>
  </si>
  <si>
    <t>003.067</t>
  </si>
  <si>
    <r>
      <rPr>
        <sz val="10"/>
        <color rgb="FF000000"/>
        <rFont val="宋体"/>
        <family val="3"/>
        <charset val="134"/>
      </rPr>
      <t xml:space="preserve">壳牌 </t>
    </r>
    <r>
      <rPr>
        <sz val="10"/>
        <color rgb="FF000000"/>
        <rFont val="Arial"/>
        <family val="2"/>
      </rPr>
      <t>OMALA S4 WE 220 20L/</t>
    </r>
    <r>
      <rPr>
        <sz val="10"/>
        <color rgb="FF000000"/>
        <rFont val="宋体"/>
        <family val="3"/>
        <charset val="134"/>
      </rPr>
      <t>桶</t>
    </r>
  </si>
  <si>
    <t>RHY001066</t>
  </si>
  <si>
    <t>001.066</t>
  </si>
  <si>
    <r>
      <rPr>
        <sz val="10"/>
        <color indexed="8"/>
        <rFont val="Arial"/>
        <family val="2"/>
      </rPr>
      <t>Tonna S2M 68 209L/</t>
    </r>
    <r>
      <rPr>
        <sz val="10"/>
        <color indexed="8"/>
        <rFont val="宋体"/>
        <family val="3"/>
        <charset val="134"/>
      </rPr>
      <t>桶</t>
    </r>
  </si>
  <si>
    <t>RHY001067</t>
  </si>
  <si>
    <t>001.067</t>
  </si>
  <si>
    <t>RHY001068</t>
  </si>
  <si>
    <t>001.068</t>
  </si>
  <si>
    <r>
      <rPr>
        <sz val="10"/>
        <color indexed="8"/>
        <rFont val="Arial"/>
        <family val="2"/>
      </rPr>
      <t>Tellus S2MX 100 209L/</t>
    </r>
    <r>
      <rPr>
        <sz val="10"/>
        <color indexed="8"/>
        <rFont val="宋体"/>
        <family val="3"/>
        <charset val="134"/>
      </rPr>
      <t>桶</t>
    </r>
  </si>
  <si>
    <t>RHY001069</t>
  </si>
  <si>
    <t>001.069</t>
  </si>
  <si>
    <r>
      <rPr>
        <sz val="10"/>
        <color indexed="8"/>
        <rFont val="Arial"/>
        <family val="2"/>
      </rPr>
      <t>Omala S4GXV 220 209L/</t>
    </r>
    <r>
      <rPr>
        <sz val="10"/>
        <color indexed="8"/>
        <rFont val="宋体"/>
        <family val="3"/>
        <charset val="134"/>
      </rPr>
      <t>桶</t>
    </r>
  </si>
  <si>
    <t>RHY001070</t>
  </si>
  <si>
    <t>001.070</t>
  </si>
  <si>
    <r>
      <rPr>
        <sz val="10"/>
        <color indexed="8"/>
        <rFont val="Arial"/>
        <family val="2"/>
      </rPr>
      <t>Omala S4GXV 320 209L/</t>
    </r>
    <r>
      <rPr>
        <sz val="10"/>
        <color indexed="8"/>
        <rFont val="宋体"/>
        <family val="3"/>
        <charset val="134"/>
      </rPr>
      <t>桶</t>
    </r>
  </si>
  <si>
    <t>RHY001071</t>
  </si>
  <si>
    <t>001.071</t>
  </si>
  <si>
    <r>
      <rPr>
        <sz val="10"/>
        <color indexed="8"/>
        <rFont val="Arial"/>
        <family val="2"/>
      </rPr>
      <t>HYSOL MB 50 200L/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</si>
  <si>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200L/</t>
    </r>
    <r>
      <rPr>
        <sz val="10"/>
        <color indexed="8"/>
        <rFont val="宋体"/>
        <family val="3"/>
        <charset val="134"/>
      </rPr>
      <t>桶</t>
    </r>
  </si>
  <si>
    <t>RHY001072</t>
  </si>
  <si>
    <t>001.072</t>
  </si>
  <si>
    <r>
      <rPr>
        <sz val="10"/>
        <color indexed="8"/>
        <rFont val="Arial"/>
        <family val="2"/>
      </rPr>
      <t>Corena S4 R32 20L/</t>
    </r>
    <r>
      <rPr>
        <sz val="10"/>
        <color indexed="8"/>
        <rFont val="宋体"/>
        <family val="3"/>
        <charset val="134"/>
      </rPr>
      <t>桶</t>
    </r>
  </si>
  <si>
    <t>RHY001073</t>
  </si>
  <si>
    <t>001.073</t>
  </si>
  <si>
    <r>
      <rPr>
        <sz val="10"/>
        <color indexed="8"/>
        <rFont val="Arial"/>
        <family val="2"/>
      </rPr>
      <t>Gadus S2 V100 2 180KG/</t>
    </r>
    <r>
      <rPr>
        <sz val="10"/>
        <color indexed="8"/>
        <rFont val="宋体"/>
        <family val="3"/>
        <charset val="134"/>
      </rPr>
      <t>桶</t>
    </r>
  </si>
  <si>
    <t>RHY001074</t>
  </si>
  <si>
    <t>001.074</t>
  </si>
  <si>
    <t>RHY001075</t>
  </si>
  <si>
    <t>001.075</t>
  </si>
  <si>
    <t>Air Tool Oil S2 A100</t>
  </si>
  <si>
    <t>Air Tool</t>
  </si>
  <si>
    <t>RHY001076</t>
  </si>
  <si>
    <t>001.076</t>
  </si>
  <si>
    <r>
      <rPr>
        <sz val="10"/>
        <color indexed="8"/>
        <rFont val="Arial"/>
        <family val="2"/>
      </rPr>
      <t>Omala S4GXV 150 209L/</t>
    </r>
    <r>
      <rPr>
        <sz val="10"/>
        <color indexed="8"/>
        <rFont val="宋体"/>
        <family val="3"/>
        <charset val="134"/>
      </rPr>
      <t>桶</t>
    </r>
  </si>
  <si>
    <t>RHY001077</t>
  </si>
  <si>
    <t>001.077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</si>
  <si>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SHC XMP 320 208L/</t>
    </r>
    <r>
      <rPr>
        <sz val="10"/>
        <color indexed="8"/>
        <rFont val="宋体"/>
        <family val="3"/>
        <charset val="134"/>
      </rPr>
      <t>桶</t>
    </r>
  </si>
  <si>
    <t>RHY001078</t>
  </si>
  <si>
    <t>001.078</t>
  </si>
  <si>
    <r>
      <rPr>
        <sz val="10"/>
        <color indexed="8"/>
        <rFont val="Arial"/>
        <family val="2"/>
      </rPr>
      <t>Tellus S4ME 46 209L/</t>
    </r>
    <r>
      <rPr>
        <sz val="10"/>
        <color indexed="8"/>
        <rFont val="宋体"/>
        <family val="3"/>
        <charset val="134"/>
      </rPr>
      <t>桶</t>
    </r>
  </si>
  <si>
    <t>RHY001079</t>
  </si>
  <si>
    <t>001.079</t>
  </si>
  <si>
    <t>RHY001080</t>
  </si>
  <si>
    <t>001.080</t>
  </si>
  <si>
    <t>RHY001081</t>
  </si>
  <si>
    <t>001.081</t>
  </si>
  <si>
    <r>
      <rPr>
        <sz val="10"/>
        <color indexed="8"/>
        <rFont val="Arial"/>
        <family val="2"/>
      </rPr>
      <t>Tellus S3M 68 209L/</t>
    </r>
    <r>
      <rPr>
        <sz val="10"/>
        <color indexed="8"/>
        <rFont val="宋体"/>
        <family val="3"/>
        <charset val="134"/>
      </rPr>
      <t>桶</t>
    </r>
  </si>
  <si>
    <t>RHY001082</t>
  </si>
  <si>
    <t>001.082</t>
  </si>
  <si>
    <r>
      <rPr>
        <sz val="10"/>
        <color indexed="8"/>
        <rFont val="Arial"/>
        <family val="2"/>
      </rPr>
      <t>Mobil Vacuoline 1409 20L/</t>
    </r>
    <r>
      <rPr>
        <sz val="10"/>
        <color indexed="8"/>
        <rFont val="宋体"/>
        <family val="3"/>
        <charset val="134"/>
      </rPr>
      <t>桶</t>
    </r>
  </si>
  <si>
    <t>RHY001083</t>
  </si>
  <si>
    <t>001.083</t>
  </si>
  <si>
    <r>
      <rPr>
        <sz val="10"/>
        <color indexed="8"/>
        <rFont val="Arial"/>
        <family val="2"/>
      </rPr>
      <t>Mobil Velocite oil No.6 18L/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</si>
  <si>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indexed="8"/>
        <rFont val="Arial"/>
        <family val="2"/>
      </rPr>
      <t>18L/</t>
    </r>
    <r>
      <rPr>
        <sz val="10"/>
        <color indexed="8"/>
        <rFont val="宋体"/>
        <family val="3"/>
        <charset val="134"/>
      </rPr>
      <t>桶</t>
    </r>
  </si>
  <si>
    <t>RHY001084</t>
  </si>
  <si>
    <t>001.084</t>
  </si>
  <si>
    <r>
      <rPr>
        <sz val="10"/>
        <color indexed="8"/>
        <rFont val="Arial"/>
        <family val="2"/>
      </rPr>
      <t>Tellus S4VX 32 209L/</t>
    </r>
    <r>
      <rPr>
        <sz val="10"/>
        <color indexed="8"/>
        <rFont val="宋体"/>
        <family val="3"/>
        <charset val="134"/>
      </rPr>
      <t>桶</t>
    </r>
  </si>
  <si>
    <t>RHY001085</t>
  </si>
  <si>
    <t>001.085</t>
  </si>
  <si>
    <r>
      <rPr>
        <sz val="10"/>
        <color indexed="8"/>
        <rFont val="Arial"/>
        <family val="2"/>
      </rPr>
      <t>Omala S2G 220 209L/</t>
    </r>
    <r>
      <rPr>
        <sz val="10"/>
        <color indexed="8"/>
        <rFont val="宋体"/>
        <family val="3"/>
        <charset val="134"/>
      </rPr>
      <t>桶</t>
    </r>
  </si>
  <si>
    <t>RHY001086</t>
  </si>
  <si>
    <t>001.086</t>
  </si>
  <si>
    <r>
      <rPr>
        <sz val="10"/>
        <color indexed="8"/>
        <rFont val="Arial"/>
        <family val="2"/>
      </rPr>
      <t>Omala S4GX 460 20L/</t>
    </r>
    <r>
      <rPr>
        <sz val="10"/>
        <color indexed="8"/>
        <rFont val="宋体"/>
        <family val="3"/>
        <charset val="134"/>
      </rPr>
      <t>桶</t>
    </r>
  </si>
  <si>
    <t>RHY001087</t>
  </si>
  <si>
    <t>001.087</t>
  </si>
  <si>
    <r>
      <rPr>
        <sz val="10"/>
        <color indexed="8"/>
        <rFont val="Arial"/>
        <family val="2"/>
      </rPr>
      <t>TURBO-46 209L/</t>
    </r>
    <r>
      <rPr>
        <sz val="10"/>
        <color indexed="8"/>
        <rFont val="宋体"/>
        <family val="3"/>
        <charset val="134"/>
      </rPr>
      <t>桶</t>
    </r>
  </si>
  <si>
    <t>TURBO</t>
  </si>
  <si>
    <t>RHY001088</t>
  </si>
  <si>
    <t>001.088</t>
  </si>
  <si>
    <r>
      <rPr>
        <sz val="10"/>
        <color indexed="8"/>
        <rFont val="Arial"/>
        <family val="2"/>
      </rPr>
      <t>Corena S3 R68 20L/</t>
    </r>
    <r>
      <rPr>
        <sz val="10"/>
        <color indexed="8"/>
        <rFont val="宋体"/>
        <family val="3"/>
        <charset val="134"/>
      </rPr>
      <t>桶</t>
    </r>
  </si>
  <si>
    <t>RHY001089</t>
  </si>
  <si>
    <t>001.089</t>
  </si>
  <si>
    <t>RHY001090</t>
  </si>
  <si>
    <t>001.090</t>
  </si>
  <si>
    <t>RHY001091</t>
  </si>
  <si>
    <t>001.091</t>
  </si>
  <si>
    <r>
      <rPr>
        <sz val="10"/>
        <color indexed="8"/>
        <rFont val="Arial"/>
        <family val="2"/>
      </rPr>
      <t>Tellus S2VX 100 209L/</t>
    </r>
    <r>
      <rPr>
        <sz val="10"/>
        <color indexed="8"/>
        <rFont val="宋体"/>
        <family val="3"/>
        <charset val="134"/>
      </rPr>
      <t>桶</t>
    </r>
  </si>
  <si>
    <t>RHY001092</t>
  </si>
  <si>
    <t>001.092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</si>
  <si>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维萝斯</t>
    </r>
    <r>
      <rPr>
        <sz val="10"/>
        <color indexed="8"/>
        <rFont val="Arial"/>
        <family val="2"/>
      </rPr>
      <t xml:space="preserve"> 6</t>
    </r>
    <r>
      <rPr>
        <sz val="10"/>
        <color indexed="8"/>
        <rFont val="宋体"/>
        <family val="3"/>
        <charset val="134"/>
      </rPr>
      <t>号</t>
    </r>
  </si>
  <si>
    <t>RHY001093</t>
  </si>
  <si>
    <t>001.093</t>
  </si>
  <si>
    <t>RHY001094</t>
  </si>
  <si>
    <t>001.094</t>
  </si>
  <si>
    <r>
      <rPr>
        <sz val="10"/>
        <color indexed="8"/>
        <rFont val="Arial"/>
        <family val="2"/>
      </rPr>
      <t>Heat Transfer Oil S2 209L/</t>
    </r>
    <r>
      <rPr>
        <sz val="10"/>
        <color indexed="8"/>
        <rFont val="宋体"/>
        <family val="3"/>
        <charset val="134"/>
      </rPr>
      <t>桶</t>
    </r>
  </si>
  <si>
    <t>Heat Transfer</t>
  </si>
  <si>
    <t>RHY001095</t>
  </si>
  <si>
    <t>001.095</t>
  </si>
  <si>
    <r>
      <rPr>
        <sz val="10"/>
        <color indexed="8"/>
        <rFont val="Arial"/>
        <family val="2"/>
      </rPr>
      <t>Omala S2GX 320 20L/</t>
    </r>
    <r>
      <rPr>
        <sz val="10"/>
        <color indexed="8"/>
        <rFont val="宋体"/>
        <family val="3"/>
        <charset val="134"/>
      </rPr>
      <t>桶</t>
    </r>
  </si>
  <si>
    <t>RHY001096</t>
  </si>
  <si>
    <t>001.096</t>
  </si>
  <si>
    <r>
      <rPr>
        <sz val="10"/>
        <color indexed="8"/>
        <rFont val="Arial"/>
        <family val="2"/>
      </rPr>
      <t>Omala S2GX 460 20L/</t>
    </r>
    <r>
      <rPr>
        <sz val="10"/>
        <color indexed="8"/>
        <rFont val="宋体"/>
        <family val="3"/>
        <charset val="134"/>
      </rPr>
      <t>桶</t>
    </r>
  </si>
  <si>
    <t>RHY001097</t>
  </si>
  <si>
    <t>001.097</t>
  </si>
  <si>
    <r>
      <rPr>
        <sz val="10"/>
        <color indexed="8"/>
        <rFont val="Arial"/>
        <family val="2"/>
      </rPr>
      <t>Omala S4GX 150 20L/</t>
    </r>
    <r>
      <rPr>
        <sz val="10"/>
        <color indexed="8"/>
        <rFont val="宋体"/>
        <family val="3"/>
        <charset val="134"/>
      </rPr>
      <t>桶</t>
    </r>
  </si>
  <si>
    <t>RHY001098</t>
  </si>
  <si>
    <t>001.098</t>
  </si>
  <si>
    <r>
      <rPr>
        <sz val="10"/>
        <color indexed="8"/>
        <rFont val="Arial"/>
        <family val="2"/>
      </rPr>
      <t>Omala S2GX 100 209L/</t>
    </r>
    <r>
      <rPr>
        <sz val="10"/>
        <color indexed="8"/>
        <rFont val="宋体"/>
        <family val="3"/>
        <charset val="134"/>
      </rPr>
      <t>桶</t>
    </r>
  </si>
  <si>
    <t>RHY001099</t>
  </si>
  <si>
    <t>001.099</t>
  </si>
  <si>
    <t>RHY001100</t>
  </si>
  <si>
    <t>001.100</t>
  </si>
  <si>
    <r>
      <rPr>
        <sz val="10"/>
        <color indexed="8"/>
        <rFont val="Arial"/>
        <family val="2"/>
      </rPr>
      <t>Morlina S1 B460 209L/</t>
    </r>
    <r>
      <rPr>
        <sz val="10"/>
        <color indexed="8"/>
        <rFont val="宋体"/>
        <family val="3"/>
        <charset val="134"/>
      </rPr>
      <t>桶</t>
    </r>
  </si>
  <si>
    <t>RHY001101</t>
  </si>
  <si>
    <t>001.101</t>
  </si>
  <si>
    <r>
      <rPr>
        <sz val="10"/>
        <color indexed="8"/>
        <rFont val="宋体"/>
        <family val="3"/>
        <charset val="134"/>
      </rPr>
      <t>热传导油</t>
    </r>
    <r>
      <rPr>
        <sz val="10"/>
        <color indexed="8"/>
        <rFont val="Arial"/>
        <family val="2"/>
      </rPr>
      <t xml:space="preserve"> S2XC 209L/</t>
    </r>
    <r>
      <rPr>
        <sz val="10"/>
        <color indexed="8"/>
        <rFont val="宋体"/>
        <family val="3"/>
        <charset val="134"/>
      </rPr>
      <t>桶</t>
    </r>
  </si>
  <si>
    <t>RHY001102</t>
  </si>
  <si>
    <t>001.102</t>
  </si>
  <si>
    <r>
      <rPr>
        <sz val="10"/>
        <color indexed="8"/>
        <rFont val="Arial"/>
        <family val="2"/>
      </rPr>
      <t>SIRIUS S4 15W40 18L/</t>
    </r>
    <r>
      <rPr>
        <sz val="10"/>
        <color indexed="8"/>
        <rFont val="宋体"/>
        <family val="3"/>
        <charset val="134"/>
      </rPr>
      <t>桶</t>
    </r>
  </si>
  <si>
    <t>Sirius</t>
  </si>
  <si>
    <t>RHY001103</t>
  </si>
  <si>
    <t>001.103</t>
  </si>
  <si>
    <t>RHY001104</t>
  </si>
  <si>
    <t>001.104</t>
  </si>
  <si>
    <t>RHY001105</t>
  </si>
  <si>
    <t>001.105</t>
  </si>
  <si>
    <t>RHY001106</t>
  </si>
  <si>
    <t>001.106</t>
  </si>
  <si>
    <t>RHY001107</t>
  </si>
  <si>
    <t>001.107</t>
  </si>
  <si>
    <t>RHY001108</t>
  </si>
  <si>
    <t>001.108</t>
  </si>
  <si>
    <t>RHY001109</t>
  </si>
  <si>
    <t>001.109</t>
  </si>
  <si>
    <r>
      <rPr>
        <sz val="10"/>
        <color indexed="8"/>
        <rFont val="Arial"/>
        <family val="2"/>
      </rPr>
      <t>Omala S2G 150 209L/</t>
    </r>
    <r>
      <rPr>
        <sz val="10"/>
        <color indexed="8"/>
        <rFont val="宋体"/>
        <family val="3"/>
        <charset val="134"/>
      </rPr>
      <t>桶</t>
    </r>
  </si>
  <si>
    <t>RHY001110</t>
  </si>
  <si>
    <t>001.110</t>
  </si>
  <si>
    <r>
      <rPr>
        <sz val="10"/>
        <color indexed="8"/>
        <rFont val="Arial"/>
        <family val="2"/>
      </rPr>
      <t>Shell Tetra Oil 2SP 18KG/</t>
    </r>
    <r>
      <rPr>
        <sz val="10"/>
        <color indexed="8"/>
        <rFont val="宋体"/>
        <family val="3"/>
        <charset val="134"/>
      </rPr>
      <t>桶</t>
    </r>
  </si>
  <si>
    <t>Tetra Oil</t>
  </si>
  <si>
    <t>RHY001111</t>
  </si>
  <si>
    <t>001.111</t>
  </si>
  <si>
    <r>
      <rPr>
        <sz val="10"/>
        <color indexed="8"/>
        <rFont val="Arial"/>
        <family val="2"/>
      </rPr>
      <t>Omala S2G 68 20L/</t>
    </r>
    <r>
      <rPr>
        <sz val="10"/>
        <color indexed="8"/>
        <rFont val="宋体"/>
        <family val="3"/>
        <charset val="134"/>
      </rPr>
      <t>桶</t>
    </r>
  </si>
  <si>
    <t>RHY001112</t>
  </si>
  <si>
    <t>001.112</t>
  </si>
  <si>
    <r>
      <rPr>
        <sz val="10"/>
        <color indexed="8"/>
        <rFont val="Arial"/>
        <family val="2"/>
      </rPr>
      <t>Omala S2G 320 209L/</t>
    </r>
    <r>
      <rPr>
        <sz val="10"/>
        <color indexed="8"/>
        <rFont val="宋体"/>
        <family val="3"/>
        <charset val="134"/>
      </rPr>
      <t>桶</t>
    </r>
  </si>
  <si>
    <t>RHY001113</t>
  </si>
  <si>
    <t>001.113</t>
  </si>
  <si>
    <r>
      <rPr>
        <sz val="10"/>
        <color indexed="8"/>
        <rFont val="宋体"/>
        <family val="3"/>
        <charset val="134"/>
      </rPr>
      <t>劲霸</t>
    </r>
    <r>
      <rPr>
        <sz val="10"/>
        <color indexed="8"/>
        <rFont val="Arial"/>
        <family val="2"/>
      </rPr>
      <t>R3 Turbo 20W/50 209L/</t>
    </r>
    <r>
      <rPr>
        <sz val="10"/>
        <color indexed="8"/>
        <rFont val="宋体"/>
        <family val="3"/>
        <charset val="134"/>
      </rPr>
      <t>桶</t>
    </r>
  </si>
  <si>
    <t>RHY001114</t>
  </si>
  <si>
    <t>001.114</t>
  </si>
  <si>
    <r>
      <rPr>
        <sz val="10"/>
        <color indexed="8"/>
        <rFont val="宋体"/>
        <family val="3"/>
        <charset val="134"/>
      </rPr>
      <t>嘉实多</t>
    </r>
    <r>
      <rPr>
        <sz val="10"/>
        <color indexed="8"/>
        <rFont val="Arial"/>
        <family val="2"/>
      </rPr>
      <t>MAGNA SW 68 200L/</t>
    </r>
    <r>
      <rPr>
        <sz val="10"/>
        <color indexed="8"/>
        <rFont val="宋体"/>
        <family val="3"/>
        <charset val="134"/>
      </rPr>
      <t>桶</t>
    </r>
  </si>
  <si>
    <t>RHY001115</t>
  </si>
  <si>
    <t>001.115</t>
  </si>
  <si>
    <r>
      <rPr>
        <sz val="10"/>
        <color indexed="8"/>
        <rFont val="Arial"/>
        <family val="2"/>
      </rPr>
      <t>Tonna S3M 68 20L/</t>
    </r>
    <r>
      <rPr>
        <sz val="10"/>
        <color indexed="8"/>
        <rFont val="宋体"/>
        <family val="3"/>
        <charset val="134"/>
      </rPr>
      <t>桶</t>
    </r>
  </si>
  <si>
    <t>Toona</t>
  </si>
  <si>
    <t>RHY001116</t>
  </si>
  <si>
    <t>001.116</t>
  </si>
  <si>
    <r>
      <rPr>
        <sz val="10"/>
        <color indexed="8"/>
        <rFont val="宋体"/>
        <family val="3"/>
        <charset val="134"/>
      </rPr>
      <t>壳牌惠得力液压油</t>
    </r>
    <r>
      <rPr>
        <sz val="10"/>
        <color indexed="8"/>
        <rFont val="Arial"/>
        <family val="2"/>
      </rPr>
      <t>Hydraculic M 68</t>
    </r>
  </si>
  <si>
    <t>tellus</t>
  </si>
  <si>
    <t>RHY001117</t>
  </si>
  <si>
    <t>001.117</t>
  </si>
  <si>
    <r>
      <rPr>
        <sz val="10"/>
        <color indexed="8"/>
        <rFont val="Arial"/>
        <family val="2"/>
      </rPr>
      <t>TURBO-T32 209L/</t>
    </r>
    <r>
      <rPr>
        <sz val="10"/>
        <color indexed="8"/>
        <rFont val="宋体"/>
        <family val="3"/>
        <charset val="134"/>
      </rPr>
      <t>桶</t>
    </r>
  </si>
  <si>
    <t>Turbo</t>
  </si>
  <si>
    <t>RHY001118</t>
  </si>
  <si>
    <t>001.118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</si>
  <si>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DTE </t>
    </r>
    <r>
      <rPr>
        <sz val="10"/>
        <color indexed="8"/>
        <rFont val="宋体"/>
        <family val="3"/>
        <charset val="134"/>
      </rPr>
      <t>中级</t>
    </r>
  </si>
  <si>
    <t>RHY001119</t>
  </si>
  <si>
    <t>001.119</t>
  </si>
  <si>
    <r>
      <rPr>
        <sz val="10"/>
        <color indexed="8"/>
        <rFont val="宋体"/>
        <family val="3"/>
        <charset val="134"/>
      </rPr>
      <t>壳牌劲霸</t>
    </r>
    <r>
      <rPr>
        <sz val="10"/>
        <color indexed="8"/>
        <rFont val="Arial"/>
        <family val="2"/>
      </rPr>
      <t>R3 15W40</t>
    </r>
  </si>
  <si>
    <t>RHY001120</t>
  </si>
  <si>
    <t>001.120</t>
  </si>
  <si>
    <r>
      <rPr>
        <sz val="10"/>
        <color indexed="8"/>
        <rFont val="宋体"/>
        <family val="3"/>
        <charset val="134"/>
      </rPr>
      <t>壳牌劲霸</t>
    </r>
    <r>
      <rPr>
        <sz val="10"/>
        <color indexed="8"/>
        <rFont val="Arial"/>
        <family val="2"/>
      </rPr>
      <t>R4 15W40</t>
    </r>
  </si>
  <si>
    <t>RHY001121</t>
  </si>
  <si>
    <t>001.121</t>
  </si>
  <si>
    <r>
      <rPr>
        <sz val="10"/>
        <color indexed="8"/>
        <rFont val="Arial"/>
        <family val="2"/>
      </rPr>
      <t xml:space="preserve">GEAR-S1G320 200L </t>
    </r>
    <r>
      <rPr>
        <sz val="10"/>
        <color indexed="8"/>
        <rFont val="宋体"/>
        <family val="3"/>
        <charset val="134"/>
      </rPr>
      <t>齿轮油</t>
    </r>
  </si>
  <si>
    <t>RHY001122</t>
  </si>
  <si>
    <t>001.122</t>
  </si>
  <si>
    <r>
      <rPr>
        <sz val="10"/>
        <color indexed="8"/>
        <rFont val="Arial"/>
        <family val="2"/>
      </rPr>
      <t>Omala S2GX 460 209L/</t>
    </r>
    <r>
      <rPr>
        <sz val="10"/>
        <color indexed="8"/>
        <rFont val="宋体"/>
        <family val="3"/>
        <charset val="134"/>
      </rPr>
      <t>桶</t>
    </r>
  </si>
  <si>
    <t>RHY001123</t>
  </si>
  <si>
    <t>001.123</t>
  </si>
  <si>
    <r>
      <rPr>
        <sz val="10"/>
        <color indexed="8"/>
        <rFont val="Arial"/>
        <family val="2"/>
      </rPr>
      <t>Omala S2G 460 20L/</t>
    </r>
    <r>
      <rPr>
        <sz val="10"/>
        <color indexed="8"/>
        <rFont val="宋体"/>
        <family val="3"/>
        <charset val="134"/>
      </rPr>
      <t>桶</t>
    </r>
  </si>
  <si>
    <t>RHY001124</t>
  </si>
  <si>
    <t>001.124</t>
  </si>
  <si>
    <r>
      <rPr>
        <sz val="10"/>
        <color indexed="8"/>
        <rFont val="Arial"/>
        <family val="2"/>
      </rPr>
      <t>Tellus S2VX 32 20L/</t>
    </r>
    <r>
      <rPr>
        <sz val="10"/>
        <color indexed="8"/>
        <rFont val="宋体"/>
        <family val="3"/>
        <charset val="134"/>
      </rPr>
      <t>桶</t>
    </r>
  </si>
  <si>
    <t>RHY001125</t>
  </si>
  <si>
    <t>001.125</t>
  </si>
  <si>
    <r>
      <rPr>
        <sz val="10"/>
        <color theme="1"/>
        <rFont val="宋体"/>
        <family val="3"/>
        <charset val="134"/>
      </rPr>
      <t>美孚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超级齿轮油</t>
    </r>
    <r>
      <rPr>
        <sz val="10"/>
        <color theme="1"/>
        <rFont val="Arial"/>
        <family val="2"/>
      </rPr>
      <t xml:space="preserve"> 600 XP 150</t>
    </r>
  </si>
  <si>
    <t>RHY001126</t>
  </si>
  <si>
    <t>001.126</t>
  </si>
  <si>
    <r>
      <rPr>
        <sz val="10"/>
        <color theme="1"/>
        <rFont val="宋体"/>
        <family val="3"/>
        <charset val="134"/>
      </rPr>
      <t>美孚拉力士</t>
    </r>
    <r>
      <rPr>
        <sz val="10"/>
        <color theme="1"/>
        <rFont val="Arial"/>
        <family val="2"/>
      </rPr>
      <t xml:space="preserve"> 427 P18L</t>
    </r>
  </si>
  <si>
    <t>RHY001127</t>
  </si>
  <si>
    <t>001.127</t>
  </si>
  <si>
    <r>
      <rPr>
        <sz val="10"/>
        <color theme="1"/>
        <rFont val="Arial"/>
        <family val="2"/>
      </rPr>
      <t>Shell Sirius S4 15W/40 209L/</t>
    </r>
    <r>
      <rPr>
        <sz val="10"/>
        <color theme="1"/>
        <rFont val="宋体"/>
        <family val="3"/>
        <charset val="134"/>
      </rPr>
      <t>桶</t>
    </r>
  </si>
  <si>
    <t>RHY001128</t>
  </si>
  <si>
    <t>001.128</t>
  </si>
  <si>
    <r>
      <rPr>
        <sz val="10"/>
        <color theme="1"/>
        <rFont val="Arial"/>
        <family val="2"/>
      </rPr>
      <t>Shell Sirius S4 15W/40 20L/</t>
    </r>
    <r>
      <rPr>
        <sz val="10"/>
        <color theme="1"/>
        <rFont val="宋体"/>
        <family val="3"/>
        <charset val="134"/>
      </rPr>
      <t>桶</t>
    </r>
  </si>
  <si>
    <t>RHY001129</t>
  </si>
  <si>
    <t>001.129</t>
  </si>
  <si>
    <r>
      <rPr>
        <sz val="10"/>
        <color theme="1"/>
        <rFont val="Arial"/>
        <family val="2"/>
      </rPr>
      <t>Shell Spirax S2A 80W/90 209L/</t>
    </r>
    <r>
      <rPr>
        <sz val="10"/>
        <color theme="1"/>
        <rFont val="宋体"/>
        <family val="3"/>
        <charset val="134"/>
      </rPr>
      <t>桶</t>
    </r>
  </si>
  <si>
    <t>RHY001130</t>
  </si>
  <si>
    <t>001.130</t>
  </si>
  <si>
    <r>
      <rPr>
        <sz val="10"/>
        <color theme="1"/>
        <rFont val="Arial"/>
        <family val="2"/>
      </rPr>
      <t>Shell Spirax S6 AXME 75W-90 209L/</t>
    </r>
    <r>
      <rPr>
        <sz val="10"/>
        <color theme="1"/>
        <rFont val="宋体"/>
        <family val="3"/>
        <charset val="134"/>
      </rPr>
      <t>桶</t>
    </r>
  </si>
  <si>
    <t>未发现有记录</t>
  </si>
  <si>
    <t>RHY001131</t>
  </si>
  <si>
    <t>001.131</t>
  </si>
  <si>
    <r>
      <rPr>
        <sz val="10"/>
        <color theme="1"/>
        <rFont val="宋体"/>
        <family val="3"/>
        <charset val="134"/>
      </rPr>
      <t>美孚</t>
    </r>
    <r>
      <rPr>
        <sz val="10"/>
        <color theme="1"/>
        <rFont val="Arial"/>
        <family val="2"/>
      </rPr>
      <t>ATF 220 18L/</t>
    </r>
    <r>
      <rPr>
        <sz val="10"/>
        <color theme="1"/>
        <rFont val="宋体"/>
        <family val="3"/>
        <charset val="134"/>
      </rPr>
      <t>桶</t>
    </r>
  </si>
  <si>
    <t>RHY001132</t>
  </si>
  <si>
    <t>001.132</t>
  </si>
  <si>
    <r>
      <rPr>
        <sz val="10"/>
        <color rgb="FFFF0000"/>
        <rFont val="Arial"/>
        <family val="2"/>
      </rPr>
      <t>Omala S4GXV 220 209L/</t>
    </r>
    <r>
      <rPr>
        <sz val="10"/>
        <color rgb="FFFF0000"/>
        <rFont val="宋体"/>
        <family val="3"/>
        <charset val="134"/>
      </rPr>
      <t>桶</t>
    </r>
  </si>
  <si>
    <r>
      <rPr>
        <sz val="10"/>
        <color rgb="FFFF0000"/>
        <rFont val="Arial"/>
        <family val="2"/>
      </rPr>
      <t>209L/</t>
    </r>
    <r>
      <rPr>
        <sz val="10"/>
        <color rgb="FFFF0000"/>
        <rFont val="宋体"/>
        <family val="3"/>
        <charset val="134"/>
      </rPr>
      <t>桶</t>
    </r>
  </si>
  <si>
    <t>RHY001133</t>
  </si>
  <si>
    <t>001.133</t>
  </si>
  <si>
    <r>
      <rPr>
        <sz val="10"/>
        <color theme="1"/>
        <rFont val="宋体"/>
        <family val="3"/>
        <charset val="134"/>
      </rPr>
      <t>壳牌</t>
    </r>
    <r>
      <rPr>
        <sz val="10"/>
        <color theme="1"/>
        <rFont val="Arial"/>
        <family val="2"/>
      </rPr>
      <t xml:space="preserve"> VACUUMPUMP-S2R68 209L </t>
    </r>
    <r>
      <rPr>
        <sz val="10"/>
        <color theme="1"/>
        <rFont val="宋体"/>
        <family val="3"/>
        <charset val="134"/>
      </rPr>
      <t>真空泵油</t>
    </r>
  </si>
  <si>
    <t>RHY001134</t>
  </si>
  <si>
    <t>001.134</t>
  </si>
  <si>
    <r>
      <rPr>
        <sz val="10"/>
        <color theme="1"/>
        <rFont val="宋体"/>
        <family val="3"/>
        <charset val="134"/>
      </rPr>
      <t>壳牌劲霸柴机油</t>
    </r>
    <r>
      <rPr>
        <sz val="10"/>
        <color theme="1"/>
        <rFont val="Arial"/>
        <family val="2"/>
      </rPr>
      <t xml:space="preserve"> R5 LE 10W40 209L/</t>
    </r>
    <r>
      <rPr>
        <sz val="10"/>
        <color theme="1"/>
        <rFont val="宋体"/>
        <family val="3"/>
        <charset val="134"/>
      </rPr>
      <t>桶</t>
    </r>
  </si>
  <si>
    <t>RHY001135</t>
  </si>
  <si>
    <t>001.135</t>
  </si>
  <si>
    <r>
      <rPr>
        <sz val="10"/>
        <color theme="1"/>
        <rFont val="Arial"/>
        <family val="2"/>
      </rPr>
      <t>Shell Corena S2 RJ32 18KG/</t>
    </r>
    <r>
      <rPr>
        <sz val="10"/>
        <color theme="1"/>
        <rFont val="宋体"/>
        <family val="3"/>
        <charset val="134"/>
      </rPr>
      <t>桶</t>
    </r>
  </si>
  <si>
    <t>RHY001136</t>
  </si>
  <si>
    <t>001.136</t>
  </si>
  <si>
    <r>
      <rPr>
        <sz val="10"/>
        <color indexed="8"/>
        <rFont val="Arial"/>
        <family val="2"/>
      </rPr>
      <t>Omala S2G 68 209L/</t>
    </r>
    <r>
      <rPr>
        <sz val="10"/>
        <color indexed="8"/>
        <rFont val="宋体"/>
        <family val="3"/>
        <charset val="134"/>
      </rPr>
      <t>桶</t>
    </r>
  </si>
  <si>
    <t>RHY001137</t>
  </si>
  <si>
    <t>001.137</t>
  </si>
  <si>
    <r>
      <rPr>
        <sz val="10"/>
        <color indexed="8"/>
        <rFont val="Arial"/>
        <family val="2"/>
      </rPr>
      <t>Omala S2G 100 20L/</t>
    </r>
    <r>
      <rPr>
        <sz val="10"/>
        <color indexed="8"/>
        <rFont val="宋体"/>
        <family val="3"/>
        <charset val="134"/>
      </rPr>
      <t>桶</t>
    </r>
  </si>
  <si>
    <t>RHY001138</t>
  </si>
  <si>
    <t>001.138</t>
  </si>
  <si>
    <r>
      <rPr>
        <sz val="10"/>
        <color indexed="8"/>
        <rFont val="宋体"/>
        <family val="3"/>
        <charset val="134"/>
      </rPr>
      <t>壳牌车队优质合成技术柴油机润滑油</t>
    </r>
    <r>
      <rPr>
        <sz val="10"/>
        <color indexed="8"/>
        <rFont val="Arial"/>
        <family val="2"/>
      </rPr>
      <t xml:space="preserve">
15W-40(CI-4) 209L/</t>
    </r>
    <r>
      <rPr>
        <sz val="10"/>
        <color indexed="8"/>
        <rFont val="宋体"/>
        <family val="3"/>
        <charset val="134"/>
      </rPr>
      <t>桶</t>
    </r>
  </si>
  <si>
    <t>RHY001139</t>
  </si>
  <si>
    <t>001.139</t>
  </si>
  <si>
    <t>RHY001140</t>
  </si>
  <si>
    <t>001.140</t>
  </si>
  <si>
    <r>
      <rPr>
        <sz val="10"/>
        <color theme="1"/>
        <rFont val="Arial"/>
        <family val="2"/>
      </rPr>
      <t>Shell Rimula R4 L 15W40 209L/</t>
    </r>
    <r>
      <rPr>
        <sz val="10"/>
        <color theme="1"/>
        <rFont val="宋体"/>
        <family val="3"/>
        <charset val="134"/>
      </rPr>
      <t>桶</t>
    </r>
  </si>
  <si>
    <t>RHY001141</t>
  </si>
  <si>
    <t>001.141</t>
  </si>
  <si>
    <r>
      <rPr>
        <sz val="10"/>
        <color theme="1"/>
        <rFont val="Arial"/>
        <family val="2"/>
      </rPr>
      <t>HYDRAULIC-S1M68 18L/</t>
    </r>
    <r>
      <rPr>
        <sz val="10"/>
        <color theme="1"/>
        <rFont val="宋体"/>
        <family val="3"/>
        <charset val="134"/>
      </rPr>
      <t>桶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液压油</t>
    </r>
  </si>
  <si>
    <t>HYDRAULIC</t>
  </si>
  <si>
    <t>RHY001142</t>
  </si>
  <si>
    <t>001.142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</si>
  <si>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Ultra 0W/20 4L×4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</si>
  <si>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RHY001143</t>
  </si>
  <si>
    <t>001.143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</si>
  <si>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Ultra 0W/20 1L×12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</si>
  <si>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RHY001144</t>
  </si>
  <si>
    <t>001.144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</si>
  <si>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Ultra 0W/40 1L×12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</si>
  <si>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RHY001145</t>
  </si>
  <si>
    <t>001.145</t>
  </si>
  <si>
    <r>
      <rPr>
        <sz val="10"/>
        <color theme="0" tint="-0.249977111117893"/>
        <rFont val="Arial"/>
        <family val="2"/>
      </rPr>
      <t>(</t>
    </r>
    <r>
      <rPr>
        <sz val="10"/>
        <color theme="0" tint="-0.249977111117893"/>
        <rFont val="宋体"/>
        <family val="3"/>
        <charset val="134"/>
      </rPr>
      <t>国产</t>
    </r>
    <r>
      <rPr>
        <sz val="10"/>
        <color theme="0" tint="-0.249977111117893"/>
        <rFont val="Arial"/>
        <family val="2"/>
      </rPr>
      <t>)</t>
    </r>
    <r>
      <rPr>
        <sz val="10"/>
        <color theme="0" tint="-0.249977111117893"/>
        <rFont val="宋体"/>
        <family val="3"/>
        <charset val="134"/>
      </rPr>
      <t>壳牌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249977111117893"/>
        <rFont val="宋体"/>
        <family val="3"/>
        <charset val="134"/>
      </rPr>
      <t>超凡喜力</t>
    </r>
    <r>
      <rPr>
        <sz val="10"/>
        <color theme="0" tint="-0.249977111117893"/>
        <rFont val="Arial"/>
        <family val="2"/>
      </rPr>
      <t xml:space="preserve"> Ultra SN PLUS 0W-20</t>
    </r>
    <r>
      <rPr>
        <sz val="10"/>
        <color theme="0" tint="-0.249977111117893"/>
        <rFont val="宋体"/>
        <family val="3"/>
        <charset val="134"/>
      </rPr>
      <t>（</t>
    </r>
    <r>
      <rPr>
        <sz val="10"/>
        <color theme="0" tint="-0.249977111117893"/>
        <rFont val="Arial"/>
        <family val="2"/>
      </rPr>
      <t>HK)  4L×4</t>
    </r>
    <r>
      <rPr>
        <sz val="10"/>
        <color theme="0" tint="-0.249977111117893"/>
        <rFont val="宋体"/>
        <family val="3"/>
        <charset val="134"/>
      </rPr>
      <t>瓶</t>
    </r>
    <r>
      <rPr>
        <sz val="10"/>
        <color theme="0" tint="-0.249977111117893"/>
        <rFont val="Arial"/>
        <family val="2"/>
      </rPr>
      <t>/</t>
    </r>
    <r>
      <rPr>
        <sz val="10"/>
        <color theme="0" tint="-0.249977111117893"/>
        <rFont val="宋体"/>
        <family val="3"/>
        <charset val="134"/>
      </rPr>
      <t>箱</t>
    </r>
  </si>
  <si>
    <t>删</t>
  </si>
  <si>
    <t>RHY001146</t>
  </si>
  <si>
    <t>001.146</t>
  </si>
  <si>
    <r>
      <rPr>
        <sz val="10"/>
        <color theme="0" tint="-0.249977111117893"/>
        <rFont val="Arial"/>
        <family val="2"/>
      </rPr>
      <t>(</t>
    </r>
    <r>
      <rPr>
        <sz val="10"/>
        <color theme="0" tint="-0.249977111117893"/>
        <rFont val="宋体"/>
        <family val="3"/>
        <charset val="134"/>
      </rPr>
      <t>国产</t>
    </r>
    <r>
      <rPr>
        <sz val="10"/>
        <color theme="0" tint="-0.249977111117893"/>
        <rFont val="Arial"/>
        <family val="2"/>
      </rPr>
      <t>)</t>
    </r>
    <r>
      <rPr>
        <sz val="10"/>
        <color theme="0" tint="-0.249977111117893"/>
        <rFont val="宋体"/>
        <family val="3"/>
        <charset val="134"/>
      </rPr>
      <t>壳牌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249977111117893"/>
        <rFont val="宋体"/>
        <family val="3"/>
        <charset val="134"/>
      </rPr>
      <t>超凡喜力</t>
    </r>
    <r>
      <rPr>
        <sz val="10"/>
        <color theme="0" tint="-0.249977111117893"/>
        <rFont val="Arial"/>
        <family val="2"/>
      </rPr>
      <t xml:space="preserve"> Ultra SN PLUS 0W-20</t>
    </r>
    <r>
      <rPr>
        <sz val="10"/>
        <color theme="0" tint="-0.249977111117893"/>
        <rFont val="宋体"/>
        <family val="3"/>
        <charset val="134"/>
      </rPr>
      <t>（</t>
    </r>
    <r>
      <rPr>
        <sz val="10"/>
        <color theme="0" tint="-0.249977111117893"/>
        <rFont val="Arial"/>
        <family val="2"/>
      </rPr>
      <t>AP) 1L×12</t>
    </r>
    <r>
      <rPr>
        <sz val="10"/>
        <color theme="0" tint="-0.249977111117893"/>
        <rFont val="宋体"/>
        <family val="3"/>
        <charset val="134"/>
      </rPr>
      <t>瓶</t>
    </r>
    <r>
      <rPr>
        <sz val="10"/>
        <color theme="0" tint="-0.249977111117893"/>
        <rFont val="Arial"/>
        <family val="2"/>
      </rPr>
      <t>/</t>
    </r>
    <r>
      <rPr>
        <sz val="10"/>
        <color theme="0" tint="-0.249977111117893"/>
        <rFont val="宋体"/>
        <family val="3"/>
        <charset val="134"/>
      </rPr>
      <t>箱</t>
    </r>
  </si>
  <si>
    <t>RHY001147</t>
  </si>
  <si>
    <t>001.147</t>
  </si>
  <si>
    <r>
      <rPr>
        <sz val="10"/>
        <color theme="0" tint="-0.249977111117893"/>
        <rFont val="Arial"/>
        <family val="2"/>
      </rPr>
      <t>(</t>
    </r>
    <r>
      <rPr>
        <sz val="10"/>
        <color theme="0" tint="-0.249977111117893"/>
        <rFont val="宋体"/>
        <family val="3"/>
        <charset val="134"/>
      </rPr>
      <t>国产</t>
    </r>
    <r>
      <rPr>
        <sz val="10"/>
        <color theme="0" tint="-0.249977111117893"/>
        <rFont val="Arial"/>
        <family val="2"/>
      </rPr>
      <t>)</t>
    </r>
    <r>
      <rPr>
        <sz val="10"/>
        <color theme="0" tint="-0.249977111117893"/>
        <rFont val="宋体"/>
        <family val="3"/>
        <charset val="134"/>
      </rPr>
      <t>壳牌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249977111117893"/>
        <rFont val="宋体"/>
        <family val="3"/>
        <charset val="134"/>
      </rPr>
      <t>超凡</t>
    </r>
    <r>
      <rPr>
        <sz val="10"/>
        <color theme="0" tint="-0.249977111117893"/>
        <rFont val="Arial"/>
        <family val="2"/>
      </rPr>
      <t xml:space="preserve"> ECT 0W/30</t>
    </r>
    <r>
      <rPr>
        <sz val="10"/>
        <color theme="0" tint="-0.249977111117893"/>
        <rFont val="宋体"/>
        <family val="3"/>
        <charset val="134"/>
      </rPr>
      <t>（</t>
    </r>
    <r>
      <rPr>
        <sz val="10"/>
        <color theme="0" tint="-0.249977111117893"/>
        <rFont val="Arial"/>
        <family val="2"/>
      </rPr>
      <t>AP) 1L×12</t>
    </r>
    <r>
      <rPr>
        <sz val="10"/>
        <color theme="0" tint="-0.249977111117893"/>
        <rFont val="宋体"/>
        <family val="3"/>
        <charset val="134"/>
      </rPr>
      <t>瓶</t>
    </r>
    <r>
      <rPr>
        <sz val="10"/>
        <color theme="0" tint="-0.249977111117893"/>
        <rFont val="Arial"/>
        <family val="2"/>
      </rPr>
      <t>/</t>
    </r>
    <r>
      <rPr>
        <sz val="10"/>
        <color theme="0" tint="-0.249977111117893"/>
        <rFont val="宋体"/>
        <family val="3"/>
        <charset val="134"/>
      </rPr>
      <t>箱</t>
    </r>
  </si>
  <si>
    <t>RHY001148</t>
  </si>
  <si>
    <t>001.148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</si>
  <si>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Ultra 5W/40 1L×12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</si>
  <si>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RHY001149</t>
  </si>
  <si>
    <t>001.149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</si>
  <si>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)Helix HX8 5W40 4L×4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</si>
  <si>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RHY001150</t>
  </si>
  <si>
    <t>001.150</t>
  </si>
  <si>
    <r>
      <rPr>
        <sz val="10"/>
        <color theme="0" tint="-0.249977111117893"/>
        <rFont val="Arial"/>
        <family val="2"/>
      </rPr>
      <t>(</t>
    </r>
    <r>
      <rPr>
        <sz val="10"/>
        <color theme="0" tint="-0.249977111117893"/>
        <rFont val="宋体"/>
        <family val="3"/>
        <charset val="134"/>
      </rPr>
      <t>国产</t>
    </r>
    <r>
      <rPr>
        <sz val="10"/>
        <color theme="0" tint="-0.249977111117893"/>
        <rFont val="Arial"/>
        <family val="2"/>
      </rPr>
      <t>)</t>
    </r>
    <r>
      <rPr>
        <sz val="10"/>
        <color theme="0" tint="-0.249977111117893"/>
        <rFont val="宋体"/>
        <family val="3"/>
        <charset val="134"/>
      </rPr>
      <t>壳牌</t>
    </r>
    <r>
      <rPr>
        <sz val="10"/>
        <color theme="0" tint="-0.249977111117893"/>
        <rFont val="Arial"/>
        <family val="2"/>
      </rPr>
      <t xml:space="preserve"> </t>
    </r>
    <r>
      <rPr>
        <sz val="10"/>
        <color theme="0" tint="-0.249977111117893"/>
        <rFont val="宋体"/>
        <family val="3"/>
        <charset val="134"/>
      </rPr>
      <t>劲霸</t>
    </r>
    <r>
      <rPr>
        <sz val="10"/>
        <color theme="0" tint="-0.249977111117893"/>
        <rFont val="Arial"/>
        <family val="2"/>
      </rPr>
      <t>R3 20W-50 4L×4</t>
    </r>
    <r>
      <rPr>
        <sz val="10"/>
        <color theme="0" tint="-0.249977111117893"/>
        <rFont val="宋体"/>
        <family val="3"/>
        <charset val="134"/>
      </rPr>
      <t>瓶</t>
    </r>
    <r>
      <rPr>
        <sz val="10"/>
        <color theme="0" tint="-0.249977111117893"/>
        <rFont val="Arial"/>
        <family val="2"/>
      </rPr>
      <t>/</t>
    </r>
    <r>
      <rPr>
        <sz val="10"/>
        <color theme="0" tint="-0.249977111117893"/>
        <rFont val="宋体"/>
        <family val="3"/>
        <charset val="134"/>
      </rPr>
      <t>箱</t>
    </r>
  </si>
  <si>
    <t>RHY001151</t>
  </si>
  <si>
    <t>001.151</t>
  </si>
  <si>
    <r>
      <rPr>
        <sz val="10"/>
        <color theme="1"/>
        <rFont val="Arial"/>
        <family val="2"/>
      </rPr>
      <t>(</t>
    </r>
    <r>
      <rPr>
        <sz val="10"/>
        <color theme="1"/>
        <rFont val="宋体"/>
        <family val="3"/>
        <charset val="134"/>
      </rPr>
      <t>国产</t>
    </r>
    <r>
      <rPr>
        <sz val="10"/>
        <color theme="1"/>
        <rFont val="Arial"/>
        <family val="2"/>
      </rPr>
      <t>)Shell Rimula R6 LM 10W/40 4L×4</t>
    </r>
    <r>
      <rPr>
        <sz val="10"/>
        <color theme="1"/>
        <rFont val="宋体"/>
        <family val="3"/>
        <charset val="134"/>
      </rPr>
      <t>瓶</t>
    </r>
    <r>
      <rPr>
        <sz val="10"/>
        <color theme="1"/>
        <rFont val="Arial"/>
        <family val="2"/>
      </rPr>
      <t>/</t>
    </r>
    <r>
      <rPr>
        <sz val="10"/>
        <color theme="1"/>
        <rFont val="宋体"/>
        <family val="3"/>
        <charset val="134"/>
      </rPr>
      <t>箱</t>
    </r>
  </si>
  <si>
    <t>RHY001152</t>
  </si>
  <si>
    <t>001.152</t>
  </si>
  <si>
    <t xml:space="preserve">Shell Omala S4 GX 680 </t>
  </si>
  <si>
    <t>RHY001153</t>
  </si>
  <si>
    <t>001.153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</si>
  <si>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>DTE24 UT</t>
    </r>
    <r>
      <rPr>
        <sz val="10"/>
        <color indexed="8"/>
        <rFont val="宋体"/>
        <family val="3"/>
        <charset val="134"/>
      </rPr>
      <t>长效液压油</t>
    </r>
  </si>
  <si>
    <t>RHY001154</t>
  </si>
  <si>
    <t>001.154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</si>
  <si>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万利得</t>
    </r>
    <r>
      <rPr>
        <sz val="10"/>
        <color indexed="8"/>
        <rFont val="Arial"/>
        <family val="2"/>
      </rPr>
      <t xml:space="preserve"> S2 B46</t>
    </r>
  </si>
  <si>
    <t>RHY001155</t>
  </si>
  <si>
    <t>001.155</t>
  </si>
  <si>
    <r>
      <rPr>
        <sz val="10"/>
        <color indexed="8"/>
        <rFont val="Arial"/>
        <family val="2"/>
      </rPr>
      <t>Shell Omala S4 GX 320 20L/</t>
    </r>
    <r>
      <rPr>
        <sz val="10"/>
        <color indexed="8"/>
        <rFont val="宋体"/>
        <family val="3"/>
        <charset val="134"/>
      </rPr>
      <t>桶</t>
    </r>
  </si>
  <si>
    <t>RHY001156</t>
  </si>
  <si>
    <t>001.156</t>
  </si>
  <si>
    <t>Shell Omala S4 GX 150</t>
  </si>
  <si>
    <t>RHY001157</t>
  </si>
  <si>
    <t>001.157</t>
  </si>
  <si>
    <r>
      <rPr>
        <sz val="10"/>
        <color indexed="8"/>
        <rFont val="Arial"/>
        <family val="2"/>
      </rPr>
      <t>Shell Gadinia S3 30, 209L/</t>
    </r>
    <r>
      <rPr>
        <sz val="10"/>
        <color indexed="8"/>
        <rFont val="宋体"/>
        <family val="3"/>
        <charset val="134"/>
      </rPr>
      <t>桶</t>
    </r>
  </si>
  <si>
    <t>Gadinia</t>
  </si>
  <si>
    <t>RHY001158</t>
  </si>
  <si>
    <t>001.158</t>
  </si>
  <si>
    <r>
      <rPr>
        <sz val="10"/>
        <color rgb="FFFF0000"/>
        <rFont val="Arial"/>
        <family val="2"/>
      </rPr>
      <t>Shell Omala S4GX 220 209L/</t>
    </r>
    <r>
      <rPr>
        <sz val="10"/>
        <color rgb="FFFF0000"/>
        <rFont val="宋体"/>
        <family val="3"/>
        <charset val="134"/>
      </rPr>
      <t>桶</t>
    </r>
  </si>
  <si>
    <t>RHY001159</t>
  </si>
  <si>
    <t>001.159</t>
  </si>
  <si>
    <r>
      <rPr>
        <sz val="10"/>
        <color indexed="8"/>
        <rFont val="Arial"/>
        <family val="2"/>
      </rPr>
      <t>Shell Spirax S6 AXME 75W90 209L/</t>
    </r>
    <r>
      <rPr>
        <sz val="10"/>
        <color indexed="8"/>
        <rFont val="宋体"/>
        <family val="3"/>
        <charset val="134"/>
      </rPr>
      <t>桶</t>
    </r>
  </si>
  <si>
    <t>RHY001160</t>
  </si>
  <si>
    <t>001.160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</si>
  <si>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威格力</t>
    </r>
    <r>
      <rPr>
        <sz val="10"/>
        <color indexed="8"/>
        <rFont val="Arial"/>
        <family val="2"/>
      </rPr>
      <t xml:space="preserve"> 1405</t>
    </r>
  </si>
  <si>
    <t>RHY001161</t>
  </si>
  <si>
    <t>001.161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</si>
  <si>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施倍力</t>
    </r>
    <r>
      <rPr>
        <sz val="10"/>
        <color indexed="8"/>
        <rFont val="Arial"/>
        <family val="2"/>
      </rPr>
      <t xml:space="preserve"> Spirax S6 ATF X 200L/</t>
    </r>
    <r>
      <rPr>
        <sz val="10"/>
        <color indexed="8"/>
        <rFont val="宋体"/>
        <family val="3"/>
        <charset val="134"/>
      </rPr>
      <t>桶</t>
    </r>
  </si>
  <si>
    <t>RHY001162</t>
  </si>
  <si>
    <t>001.162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</si>
  <si>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施倍力传动油</t>
    </r>
    <r>
      <rPr>
        <sz val="10"/>
        <color indexed="8"/>
        <rFont val="Arial"/>
        <family val="2"/>
      </rPr>
      <t xml:space="preserve"> Spirax S6 AXME 75W-140 209L/</t>
    </r>
    <r>
      <rPr>
        <sz val="10"/>
        <color indexed="8"/>
        <rFont val="宋体"/>
        <family val="3"/>
        <charset val="134"/>
      </rPr>
      <t>桶</t>
    </r>
  </si>
  <si>
    <t>RHY001163</t>
  </si>
  <si>
    <t>001.163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</si>
  <si>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安定来</t>
    </r>
    <r>
      <rPr>
        <sz val="10"/>
        <color indexed="8"/>
        <rFont val="Arial"/>
        <family val="2"/>
      </rPr>
      <t xml:space="preserve"> 68 209L/</t>
    </r>
    <r>
      <rPr>
        <sz val="10"/>
        <color indexed="8"/>
        <rFont val="宋体"/>
        <family val="3"/>
        <charset val="134"/>
      </rPr>
      <t>桶</t>
    </r>
  </si>
  <si>
    <t>Ondina</t>
  </si>
  <si>
    <t>RHY001164</t>
  </si>
  <si>
    <t>001.164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</si>
  <si>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Tellus S2 MX 32 209L/</t>
    </r>
    <r>
      <rPr>
        <sz val="10"/>
        <color indexed="8"/>
        <rFont val="宋体"/>
        <family val="3"/>
        <charset val="134"/>
      </rPr>
      <t>桶</t>
    </r>
  </si>
  <si>
    <t>RHY001165</t>
  </si>
  <si>
    <t>001.165</t>
  </si>
  <si>
    <r>
      <rPr>
        <sz val="10"/>
        <color indexed="8"/>
        <rFont val="Arial"/>
        <family val="2"/>
      </rPr>
      <t>Shell Tellus S2VX 32 20L/</t>
    </r>
    <r>
      <rPr>
        <sz val="10"/>
        <color indexed="8"/>
        <rFont val="宋体"/>
        <family val="3"/>
        <charset val="134"/>
      </rPr>
      <t>桶</t>
    </r>
  </si>
  <si>
    <t>RHY001166</t>
  </si>
  <si>
    <t>001.166</t>
  </si>
  <si>
    <t>RHY001167</t>
  </si>
  <si>
    <t>001.167</t>
  </si>
  <si>
    <r>
      <rPr>
        <sz val="10"/>
        <color indexed="8"/>
        <rFont val="Arial"/>
        <family val="2"/>
      </rPr>
      <t>Shell Helix Ultra 0W/40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</si>
  <si>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RHY001168</t>
  </si>
  <si>
    <t>001.168</t>
  </si>
  <si>
    <r>
      <rPr>
        <sz val="10"/>
        <color indexed="8"/>
        <rFont val="Arial"/>
        <family val="2"/>
      </rPr>
      <t>Shell Helix Ultra 0W/40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</si>
  <si>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RHY001169</t>
  </si>
  <si>
    <t>001.169</t>
  </si>
  <si>
    <r>
      <rPr>
        <sz val="10"/>
        <color indexed="8"/>
        <rFont val="Arial"/>
        <family val="2"/>
      </rPr>
      <t>Shell Helix Ultra ECT C2/C3 0W/30 1L×12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</si>
  <si>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RHY001170</t>
  </si>
  <si>
    <t>001.170</t>
  </si>
  <si>
    <r>
      <rPr>
        <sz val="10"/>
        <color rgb="FF000000"/>
        <rFont val="Arial"/>
        <family val="2"/>
      </rPr>
      <t>Shell Helix Ultra SP 0W/20 4L×4</t>
    </r>
    <r>
      <rPr>
        <sz val="10"/>
        <color rgb="FF000000"/>
        <rFont val="宋体"/>
        <family val="3"/>
        <charset val="134"/>
      </rPr>
      <t>瓶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</rPr>
      <t>箱</t>
    </r>
  </si>
  <si>
    <t>RHY001171</t>
  </si>
  <si>
    <t>001.171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</si>
  <si>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船舶润滑油</t>
    </r>
    <r>
      <rPr>
        <sz val="10"/>
        <color indexed="8"/>
        <rFont val="Arial"/>
        <family val="2"/>
      </rPr>
      <t>GADINIA S3 40 209L/</t>
    </r>
    <r>
      <rPr>
        <sz val="10"/>
        <color indexed="8"/>
        <rFont val="宋体"/>
        <family val="3"/>
        <charset val="134"/>
      </rPr>
      <t>桶</t>
    </r>
  </si>
  <si>
    <t>GADINIA</t>
  </si>
  <si>
    <t>RHY001172</t>
  </si>
  <si>
    <t>001.172</t>
  </si>
  <si>
    <r>
      <rPr>
        <sz val="10"/>
        <color indexed="8"/>
        <rFont val="Arial"/>
        <family val="2"/>
      </rPr>
      <t>Shell Helix HX7 10W-40 209L/</t>
    </r>
    <r>
      <rPr>
        <sz val="10"/>
        <color indexed="8"/>
        <rFont val="宋体"/>
        <family val="3"/>
        <charset val="134"/>
      </rPr>
      <t>桶</t>
    </r>
  </si>
  <si>
    <t>RHY001173</t>
  </si>
  <si>
    <t>001.173</t>
  </si>
  <si>
    <r>
      <rPr>
        <sz val="10"/>
        <color indexed="8"/>
        <rFont val="Arial"/>
        <family val="2"/>
      </rPr>
      <t>Shell Helix Ultra 5W-40 209L/</t>
    </r>
    <r>
      <rPr>
        <sz val="10"/>
        <color indexed="8"/>
        <rFont val="宋体"/>
        <family val="3"/>
        <charset val="134"/>
      </rPr>
      <t>桶</t>
    </r>
  </si>
  <si>
    <t>RHY001174</t>
  </si>
  <si>
    <t>001.174</t>
  </si>
  <si>
    <r>
      <rPr>
        <sz val="10"/>
        <color indexed="8"/>
        <rFont val="Arial"/>
        <family val="2"/>
      </rPr>
      <t>Shell Helix Ultra X 5W/30 4L×4</t>
    </r>
    <r>
      <rPr>
        <sz val="10"/>
        <color indexed="8"/>
        <rFont val="宋体"/>
        <family val="3"/>
        <charset val="134"/>
      </rPr>
      <t>瓶</t>
    </r>
    <r>
      <rPr>
        <sz val="10"/>
        <color indexed="8"/>
        <rFont val="Arial"/>
        <family val="2"/>
      </rPr>
      <t>/</t>
    </r>
    <r>
      <rPr>
        <sz val="10"/>
        <color indexed="8"/>
        <rFont val="宋体"/>
        <family val="3"/>
        <charset val="134"/>
      </rPr>
      <t>箱</t>
    </r>
  </si>
  <si>
    <t>RHY001175</t>
  </si>
  <si>
    <t>001.175</t>
  </si>
  <si>
    <r>
      <rPr>
        <sz val="10"/>
        <color indexed="8"/>
        <rFont val="Arial"/>
        <family val="2"/>
      </rPr>
      <t>Shell Tellus S2 VX 15 20L/</t>
    </r>
    <r>
      <rPr>
        <sz val="10"/>
        <color indexed="8"/>
        <rFont val="宋体"/>
        <family val="3"/>
        <charset val="134"/>
      </rPr>
      <t>桶</t>
    </r>
  </si>
  <si>
    <t>RHY001176</t>
  </si>
  <si>
    <t>001.176</t>
  </si>
  <si>
    <r>
      <rPr>
        <sz val="10"/>
        <color indexed="8"/>
        <rFont val="宋体"/>
        <family val="3"/>
        <charset val="134"/>
      </rPr>
      <t>壳牌施倍力</t>
    </r>
    <r>
      <rPr>
        <sz val="10"/>
        <color indexed="8"/>
        <rFont val="Arial"/>
        <family val="2"/>
      </rPr>
      <t xml:space="preserve"> S4 CX10W 209L/</t>
    </r>
    <r>
      <rPr>
        <sz val="10"/>
        <color indexed="8"/>
        <rFont val="宋体"/>
        <family val="3"/>
        <charset val="134"/>
      </rPr>
      <t>桶</t>
    </r>
  </si>
  <si>
    <t>RHY001177</t>
  </si>
  <si>
    <t>001.177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</si>
  <si>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VACUUMPUMP-S2R68 20L </t>
    </r>
    <r>
      <rPr>
        <sz val="10"/>
        <color indexed="8"/>
        <rFont val="宋体"/>
        <family val="3"/>
        <charset val="134"/>
      </rPr>
      <t>真空泵油</t>
    </r>
  </si>
  <si>
    <t>VACUUMPUMP</t>
  </si>
  <si>
    <t>RHY001178</t>
  </si>
  <si>
    <t>001.178</t>
  </si>
  <si>
    <r>
      <rPr>
        <sz val="10"/>
        <color indexed="8"/>
        <rFont val="Arial"/>
        <family val="2"/>
      </rPr>
      <t>Shell Fire-Resistant Hydraulic Fluid S3 DU 46 209L/</t>
    </r>
    <r>
      <rPr>
        <sz val="10"/>
        <color indexed="8"/>
        <rFont val="宋体"/>
        <family val="3"/>
        <charset val="134"/>
      </rPr>
      <t>桶</t>
    </r>
  </si>
  <si>
    <t>Hydraulic</t>
  </si>
  <si>
    <t>RHY001179</t>
  </si>
  <si>
    <t>001.179</t>
  </si>
  <si>
    <r>
      <rPr>
        <sz val="10"/>
        <color indexed="8"/>
        <rFont val="宋体"/>
        <family val="3"/>
        <charset val="134"/>
      </rPr>
      <t>壳牌车队优质合成技术柴油机润滑油</t>
    </r>
    <r>
      <rPr>
        <sz val="10"/>
        <color indexed="8"/>
        <rFont val="Arial"/>
        <family val="2"/>
      </rPr>
      <t>20W-50(CI-4) 209L/</t>
    </r>
    <r>
      <rPr>
        <sz val="10"/>
        <color indexed="8"/>
        <rFont val="宋体"/>
        <family val="3"/>
        <charset val="134"/>
      </rPr>
      <t>桶</t>
    </r>
  </si>
  <si>
    <t>RHY001180</t>
  </si>
  <si>
    <t>001.180</t>
  </si>
  <si>
    <r>
      <rPr>
        <sz val="10"/>
        <color indexed="8"/>
        <rFont val="宋体"/>
        <family val="3"/>
        <charset val="134"/>
      </rPr>
      <t>壳牌可耐压</t>
    </r>
    <r>
      <rPr>
        <sz val="10"/>
        <color indexed="8"/>
        <rFont val="Arial"/>
        <family val="2"/>
      </rPr>
      <t>S2 G 150</t>
    </r>
    <r>
      <rPr>
        <sz val="10"/>
        <color indexed="8"/>
        <rFont val="宋体"/>
        <family val="3"/>
        <charset val="134"/>
      </rPr>
      <t>齿轮油</t>
    </r>
    <r>
      <rPr>
        <sz val="10"/>
        <color indexed="8"/>
        <rFont val="Arial"/>
        <family val="2"/>
      </rPr>
      <t xml:space="preserve"> 20L/</t>
    </r>
    <r>
      <rPr>
        <sz val="10"/>
        <color indexed="8"/>
        <rFont val="宋体"/>
        <family val="3"/>
        <charset val="134"/>
      </rPr>
      <t>桶</t>
    </r>
  </si>
  <si>
    <t>RHY001181</t>
  </si>
  <si>
    <t>001.181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</si>
  <si>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HEAT-TRANSFERS2-XC 20L </t>
    </r>
    <r>
      <rPr>
        <sz val="10"/>
        <color indexed="8"/>
        <rFont val="宋体"/>
        <family val="3"/>
        <charset val="134"/>
      </rPr>
      <t>热传导油</t>
    </r>
  </si>
  <si>
    <t>RHY001182</t>
  </si>
  <si>
    <t>001.182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</si>
  <si>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TELLUS-S2MX46 209L </t>
    </r>
    <r>
      <rPr>
        <sz val="10"/>
        <color indexed="8"/>
        <rFont val="宋体"/>
        <family val="3"/>
        <charset val="134"/>
      </rPr>
      <t>液压油</t>
    </r>
  </si>
  <si>
    <t>RHY001183</t>
  </si>
  <si>
    <t>001.183</t>
  </si>
  <si>
    <r>
      <rPr>
        <sz val="10"/>
        <color indexed="8"/>
        <rFont val="Arial"/>
        <family val="2"/>
      </rPr>
      <t>60N II</t>
    </r>
    <r>
      <rPr>
        <sz val="10"/>
        <color indexed="8"/>
        <rFont val="宋体"/>
        <family val="3"/>
        <charset val="134"/>
      </rPr>
      <t>类加氢润滑油基础油</t>
    </r>
    <r>
      <rPr>
        <sz val="10"/>
        <color indexed="8"/>
        <rFont val="Arial"/>
        <family val="2"/>
      </rPr>
      <t xml:space="preserve"> 209L/</t>
    </r>
    <r>
      <rPr>
        <sz val="10"/>
        <color indexed="8"/>
        <rFont val="宋体"/>
        <family val="3"/>
        <charset val="134"/>
      </rPr>
      <t>桶</t>
    </r>
  </si>
  <si>
    <t>RHY001184</t>
  </si>
  <si>
    <t>001.184</t>
  </si>
  <si>
    <r>
      <rPr>
        <sz val="10"/>
        <color indexed="8"/>
        <rFont val="Arial"/>
        <family val="2"/>
      </rPr>
      <t>Shell Spirax S6 GXME 75W-80 209L/</t>
    </r>
    <r>
      <rPr>
        <sz val="10"/>
        <color indexed="8"/>
        <rFont val="宋体"/>
        <family val="3"/>
        <charset val="134"/>
      </rPr>
      <t>桶</t>
    </r>
  </si>
  <si>
    <t>RHY001185</t>
  </si>
  <si>
    <t>001.185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</si>
  <si>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Omala S4WE 320 209L/</t>
    </r>
    <r>
      <rPr>
        <sz val="10"/>
        <color indexed="8"/>
        <rFont val="宋体"/>
        <family val="3"/>
        <charset val="134"/>
      </rPr>
      <t>桶</t>
    </r>
  </si>
  <si>
    <t>RHY001186</t>
  </si>
  <si>
    <t>001.186</t>
  </si>
  <si>
    <r>
      <rPr>
        <sz val="10"/>
        <color indexed="8"/>
        <rFont val="宋体"/>
        <family val="3"/>
        <charset val="134"/>
      </rPr>
      <t>壳牌液压油得力士</t>
    </r>
    <r>
      <rPr>
        <sz val="10"/>
        <color indexed="8"/>
        <rFont val="Arial"/>
        <family val="2"/>
      </rPr>
      <t>S2 MX 68 209L/</t>
    </r>
    <r>
      <rPr>
        <sz val="10"/>
        <color indexed="8"/>
        <rFont val="宋体"/>
        <family val="3"/>
        <charset val="134"/>
      </rPr>
      <t>桶</t>
    </r>
  </si>
  <si>
    <t>RHY001187</t>
  </si>
  <si>
    <t>001.187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</si>
  <si>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威格力</t>
    </r>
    <r>
      <rPr>
        <sz val="10"/>
        <color indexed="8"/>
        <rFont val="Arial"/>
        <family val="2"/>
      </rPr>
      <t xml:space="preserve"> 1409</t>
    </r>
  </si>
  <si>
    <t>RHY001188</t>
  </si>
  <si>
    <t>001.188</t>
  </si>
  <si>
    <t>Shell Paraol 250</t>
  </si>
  <si>
    <t>RHY001189</t>
  </si>
  <si>
    <t>001.189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</si>
  <si>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Hydraulic S1 M 46 200L/</t>
    </r>
    <r>
      <rPr>
        <sz val="10"/>
        <color indexed="8"/>
        <rFont val="宋体"/>
        <family val="3"/>
        <charset val="134"/>
      </rPr>
      <t>桶</t>
    </r>
  </si>
  <si>
    <r>
      <rPr>
        <sz val="10"/>
        <color theme="1"/>
        <rFont val="Arial"/>
        <family val="2"/>
      </rPr>
      <t>200L/</t>
    </r>
    <r>
      <rPr>
        <sz val="10"/>
        <color theme="1"/>
        <rFont val="宋体"/>
        <family val="3"/>
        <charset val="134"/>
      </rPr>
      <t>桶</t>
    </r>
  </si>
  <si>
    <t>RHY001190</t>
  </si>
  <si>
    <t>001.190</t>
  </si>
  <si>
    <r>
      <rPr>
        <sz val="10"/>
        <color theme="1"/>
        <rFont val="宋体"/>
        <family val="3"/>
        <charset val="134"/>
      </rPr>
      <t>壳牌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液压油</t>
    </r>
    <r>
      <rPr>
        <sz val="10"/>
        <color theme="1"/>
        <rFont val="Arial"/>
        <family val="2"/>
      </rPr>
      <t xml:space="preserve"> Hydraulic M46 200L/</t>
    </r>
    <r>
      <rPr>
        <sz val="10"/>
        <color theme="1"/>
        <rFont val="宋体"/>
        <family val="3"/>
        <charset val="134"/>
      </rPr>
      <t>桶</t>
    </r>
  </si>
  <si>
    <t>RHY001191</t>
  </si>
  <si>
    <t>001.191</t>
  </si>
  <si>
    <r>
      <rPr>
        <sz val="10"/>
        <color theme="1"/>
        <rFont val="宋体"/>
        <family val="3"/>
        <charset val="134"/>
      </rPr>
      <t>壳牌</t>
    </r>
    <r>
      <rPr>
        <sz val="10"/>
        <color theme="1"/>
        <rFont val="Arial"/>
        <family val="2"/>
      </rPr>
      <t xml:space="preserve"> TELLUS-S2VX68 209L </t>
    </r>
    <r>
      <rPr>
        <sz val="10"/>
        <color theme="1"/>
        <rFont val="宋体"/>
        <family val="3"/>
        <charset val="134"/>
      </rPr>
      <t>液压油</t>
    </r>
  </si>
  <si>
    <r>
      <rPr>
        <sz val="10"/>
        <color theme="1"/>
        <rFont val="Arial"/>
        <family val="2"/>
      </rPr>
      <t>209L/</t>
    </r>
    <r>
      <rPr>
        <sz val="10"/>
        <color theme="1"/>
        <rFont val="宋体"/>
        <family val="3"/>
        <charset val="134"/>
      </rPr>
      <t>桶</t>
    </r>
  </si>
  <si>
    <t>RHY001192</t>
  </si>
  <si>
    <t>001.192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</si>
  <si>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Corena S2 RJ32</t>
    </r>
  </si>
  <si>
    <t>RHY001193</t>
  </si>
  <si>
    <t>001.193</t>
  </si>
  <si>
    <r>
      <rPr>
        <sz val="10"/>
        <color theme="1"/>
        <rFont val="宋体"/>
        <family val="3"/>
        <charset val="134"/>
      </rPr>
      <t>基础油</t>
    </r>
    <r>
      <rPr>
        <sz val="10"/>
        <color theme="1"/>
        <rFont val="Arial"/>
        <family val="2"/>
      </rPr>
      <t xml:space="preserve"> QHVI4</t>
    </r>
  </si>
  <si>
    <t>RHY001194</t>
  </si>
  <si>
    <t>001.194</t>
  </si>
  <si>
    <r>
      <rPr>
        <sz val="10"/>
        <color indexed="8"/>
        <rFont val="宋体"/>
        <family val="3"/>
        <charset val="134"/>
      </rPr>
      <t>壳牌</t>
    </r>
    <r>
      <rPr>
        <sz val="10"/>
        <color indexed="8"/>
        <rFont val="Arial"/>
        <family val="2"/>
      </rPr>
      <t xml:space="preserve"> TURBO-T46 209L </t>
    </r>
    <r>
      <rPr>
        <sz val="10"/>
        <color indexed="8"/>
        <rFont val="宋体"/>
        <family val="3"/>
        <charset val="134"/>
      </rPr>
      <t>通用涡轮机油</t>
    </r>
  </si>
  <si>
    <t>RHY001195</t>
  </si>
  <si>
    <t>001.195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</si>
  <si>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拉力士</t>
    </r>
    <r>
      <rPr>
        <sz val="10"/>
        <color indexed="8"/>
        <rFont val="Arial"/>
        <family val="2"/>
      </rPr>
      <t xml:space="preserve"> 426</t>
    </r>
  </si>
  <si>
    <t>RHY001196</t>
  </si>
  <si>
    <t>001.196</t>
  </si>
  <si>
    <r>
      <rPr>
        <sz val="10"/>
        <color indexed="8"/>
        <rFont val="宋体"/>
        <family val="3"/>
        <charset val="134"/>
      </rPr>
      <t>美孚</t>
    </r>
    <r>
      <rPr>
        <sz val="10"/>
        <color indexed="8"/>
        <rFont val="Arial"/>
        <family val="2"/>
      </rPr>
      <t xml:space="preserve"> DTE 746</t>
    </r>
    <r>
      <rPr>
        <sz val="10"/>
        <color indexed="8"/>
        <rFont val="宋体"/>
        <family val="3"/>
        <charset val="134"/>
      </rPr>
      <t>超级涡轮机润滑油</t>
    </r>
  </si>
  <si>
    <t>RHY001197</t>
  </si>
  <si>
    <t>001.197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</si>
  <si>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Tellus S2 VX 32 209L/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</si>
  <si>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>209L/</t>
    </r>
    <r>
      <rPr>
        <sz val="10"/>
        <color rgb="FF000000"/>
        <rFont val="宋体"/>
        <family val="3"/>
        <charset val="134"/>
      </rPr>
      <t>桶</t>
    </r>
  </si>
  <si>
    <t>RHY001198</t>
  </si>
  <si>
    <t>001.198</t>
  </si>
  <si>
    <r>
      <rPr>
        <sz val="10"/>
        <color rgb="FF000000"/>
        <rFont val="宋体"/>
        <family val="3"/>
        <charset val="134"/>
      </rPr>
      <t>壳牌 惠得力</t>
    </r>
    <r>
      <rPr>
        <sz val="10"/>
        <color rgb="FF000000"/>
        <rFont val="Arial"/>
        <family val="2"/>
      </rPr>
      <t xml:space="preserve"> M 32 200L/</t>
    </r>
    <r>
      <rPr>
        <sz val="10"/>
        <color rgb="FF000000"/>
        <rFont val="宋体"/>
        <family val="3"/>
        <charset val="134"/>
      </rPr>
      <t>桶</t>
    </r>
  </si>
  <si>
    <t>RHY001199</t>
  </si>
  <si>
    <t>001.199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</si>
  <si>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TURBO-S4GX32 209L/</t>
    </r>
    <r>
      <rPr>
        <sz val="10"/>
        <color rgb="FF000000"/>
        <rFont val="宋体"/>
        <family val="3"/>
        <charset val="134"/>
      </rPr>
      <t>桶</t>
    </r>
  </si>
  <si>
    <t>RHY001200</t>
  </si>
  <si>
    <t>001.200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</si>
  <si>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TURBO-S4GX46 209L/</t>
    </r>
    <r>
      <rPr>
        <sz val="10"/>
        <color rgb="FF000000"/>
        <rFont val="宋体"/>
        <family val="3"/>
        <charset val="134"/>
      </rPr>
      <t>桶</t>
    </r>
  </si>
  <si>
    <t>RHY001201</t>
  </si>
  <si>
    <t>001.201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</si>
  <si>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HYDRAULIC-S1M68 200L/</t>
    </r>
    <r>
      <rPr>
        <sz val="10"/>
        <color rgb="FF000000"/>
        <rFont val="宋体"/>
        <family val="3"/>
        <charset val="134"/>
      </rPr>
      <t>桶</t>
    </r>
  </si>
  <si>
    <t>RHY001202</t>
  </si>
  <si>
    <t>001.202</t>
  </si>
  <si>
    <r>
      <rPr>
        <sz val="10"/>
        <color rgb="FF000000"/>
        <rFont val="宋体"/>
        <family val="3"/>
        <charset val="134"/>
      </rPr>
      <t>美孚</t>
    </r>
    <r>
      <rPr>
        <sz val="10"/>
        <color rgb="FF000000"/>
        <rFont val="Arial"/>
        <family val="2"/>
      </rPr>
      <t xml:space="preserve"> DTE 25 UT</t>
    </r>
    <r>
      <rPr>
        <sz val="10"/>
        <color rgb="FF000000"/>
        <rFont val="宋体"/>
        <family val="3"/>
        <charset val="134"/>
      </rPr>
      <t>长效液压油</t>
    </r>
  </si>
  <si>
    <r>
      <rPr>
        <sz val="10"/>
        <color rgb="FF000000"/>
        <rFont val="Arial"/>
        <family val="2"/>
      </rPr>
      <t>208L/</t>
    </r>
    <r>
      <rPr>
        <sz val="10"/>
        <color rgb="FF000000"/>
        <rFont val="宋体"/>
        <family val="3"/>
        <charset val="134"/>
      </rPr>
      <t>桶</t>
    </r>
  </si>
  <si>
    <t>RHY001203</t>
  </si>
  <si>
    <t>001.203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</si>
  <si>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MORLINA-S2 B 150 209L</t>
    </r>
  </si>
  <si>
    <t>RHY001204</t>
  </si>
  <si>
    <t>001.204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</si>
  <si>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OMALA-S2G220 20L </t>
    </r>
    <r>
      <rPr>
        <sz val="10"/>
        <color rgb="FF000000"/>
        <rFont val="宋体"/>
        <family val="3"/>
        <charset val="134"/>
      </rPr>
      <t>齿轮油</t>
    </r>
  </si>
  <si>
    <t>RHY001205</t>
  </si>
  <si>
    <t>001.205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</si>
  <si>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OMALA-S2G320 20L </t>
    </r>
    <r>
      <rPr>
        <sz val="10"/>
        <color rgb="FF000000"/>
        <rFont val="宋体"/>
        <family val="3"/>
        <charset val="134"/>
      </rPr>
      <t>齿轮油</t>
    </r>
  </si>
  <si>
    <t>RHY001206</t>
  </si>
  <si>
    <t>001.206</t>
  </si>
  <si>
    <t>壳牌车队优质15W-40(CI-4) 18L/桶</t>
  </si>
  <si>
    <t>18L/桶</t>
  </si>
  <si>
    <t>RHY001207</t>
  </si>
  <si>
    <t>001.207</t>
  </si>
  <si>
    <t>壳牌劲霸柴油机油SELECT R4 15W-40(CI-4) 4L×4瓶/箱</t>
  </si>
  <si>
    <r>
      <rPr>
        <sz val="10"/>
        <color rgb="FF000000"/>
        <rFont val="Arial"/>
        <family val="2"/>
      </rPr>
      <t>4L×4</t>
    </r>
    <r>
      <rPr>
        <sz val="10"/>
        <color rgb="FF000000"/>
        <rFont val="宋体"/>
        <family val="3"/>
        <charset val="134"/>
      </rPr>
      <t>瓶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</rPr>
      <t>箱</t>
    </r>
  </si>
  <si>
    <t>RHY001208</t>
  </si>
  <si>
    <t>001.208</t>
  </si>
  <si>
    <r>
      <rPr>
        <sz val="10"/>
        <color rgb="FF000000"/>
        <rFont val="Arial"/>
        <family val="2"/>
      </rPr>
      <t>Shell Helix Ultra ECT C2/C3 0W-30</t>
    </r>
    <r>
      <rPr>
        <sz val="10"/>
        <color rgb="FF000000"/>
        <rFont val="宋体"/>
        <family val="3"/>
        <charset val="134"/>
      </rPr>
      <t>，</t>
    </r>
    <r>
      <rPr>
        <sz val="10"/>
        <color rgb="FF000000"/>
        <rFont val="Arial"/>
        <family val="2"/>
      </rPr>
      <t xml:space="preserve"> 209L/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</si>
  <si>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 xml:space="preserve"> 209L/</t>
    </r>
    <r>
      <rPr>
        <sz val="10"/>
        <color rgb="FF000000"/>
        <rFont val="宋体"/>
        <family val="3"/>
        <charset val="134"/>
      </rPr>
      <t>桶</t>
    </r>
  </si>
  <si>
    <t>RHY001209</t>
  </si>
  <si>
    <t>001.209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</si>
  <si>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Spirax S3 ATF MD3 209L/</t>
    </r>
    <r>
      <rPr>
        <sz val="10"/>
        <color rgb="FF000000"/>
        <rFont val="宋体"/>
        <family val="3"/>
        <charset val="134"/>
      </rPr>
      <t>桶</t>
    </r>
  </si>
  <si>
    <t>RHY001210</t>
  </si>
  <si>
    <t>001.210</t>
  </si>
  <si>
    <r>
      <rPr>
        <sz val="10"/>
        <color rgb="FF000000"/>
        <rFont val="宋体"/>
        <family val="3"/>
        <charset val="134"/>
      </rPr>
      <t>壳牌</t>
    </r>
    <r>
      <rPr>
        <sz val="10"/>
        <color rgb="FF000000"/>
        <rFont val="Arial"/>
        <family val="2"/>
      </rPr>
      <t xml:space="preserve"> Spirax S6 AXME 75W 90 20L/</t>
    </r>
    <r>
      <rPr>
        <sz val="10"/>
        <color rgb="FF000000"/>
        <rFont val="宋体"/>
        <family val="3"/>
        <charset val="134"/>
      </rPr>
      <t>桶</t>
    </r>
  </si>
  <si>
    <t>RHY001211</t>
  </si>
  <si>
    <t>001.211</t>
  </si>
  <si>
    <t>RHY001212</t>
  </si>
  <si>
    <t>001.212</t>
  </si>
  <si>
    <r>
      <rPr>
        <sz val="10"/>
        <color rgb="FF000000"/>
        <rFont val="Arial"/>
        <family val="2"/>
      </rPr>
      <t>SHELL TONNA S3M68 18KG/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</si>
  <si>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>18KG/</t>
    </r>
    <r>
      <rPr>
        <sz val="10"/>
        <color rgb="FF000000"/>
        <rFont val="宋体"/>
        <family val="3"/>
        <charset val="134"/>
      </rPr>
      <t>桶</t>
    </r>
  </si>
  <si>
    <t>RHY001213</t>
  </si>
  <si>
    <t>001.213</t>
  </si>
  <si>
    <r>
      <rPr>
        <sz val="10"/>
        <color rgb="FF000000"/>
        <rFont val="宋体"/>
        <family val="3"/>
        <charset val="134"/>
      </rPr>
      <t>长城卓力</t>
    </r>
    <r>
      <rPr>
        <sz val="10"/>
        <color rgb="FF000000"/>
        <rFont val="Arial"/>
        <family val="2"/>
      </rPr>
      <t>HM68</t>
    </r>
    <r>
      <rPr>
        <sz val="10"/>
        <color rgb="FF000000"/>
        <rFont val="宋体"/>
        <family val="3"/>
        <charset val="134"/>
      </rPr>
      <t>抗磨液压油</t>
    </r>
    <r>
      <rPr>
        <sz val="10"/>
        <color rgb="FF000000"/>
        <rFont val="Arial"/>
        <family val="2"/>
      </rPr>
      <t>(</t>
    </r>
    <r>
      <rPr>
        <sz val="10"/>
        <color rgb="FF000000"/>
        <rFont val="宋体"/>
        <family val="3"/>
        <charset val="134"/>
      </rPr>
      <t>高压）</t>
    </r>
    <r>
      <rPr>
        <sz val="10"/>
        <color rgb="FF000000"/>
        <rFont val="Arial"/>
        <family val="2"/>
      </rPr>
      <t>16KG/</t>
    </r>
    <r>
      <rPr>
        <sz val="10"/>
        <color rgb="FF000000"/>
        <rFont val="宋体"/>
        <family val="3"/>
        <charset val="134"/>
      </rPr>
      <t>桶</t>
    </r>
  </si>
  <si>
    <r>
      <rPr>
        <sz val="10"/>
        <color rgb="FF000000"/>
        <rFont val="Arial"/>
        <family val="2"/>
      </rPr>
      <t>16KG/</t>
    </r>
    <r>
      <rPr>
        <sz val="10"/>
        <color rgb="FF000000"/>
        <rFont val="宋体"/>
        <family val="3"/>
        <charset val="134"/>
      </rPr>
      <t>桶</t>
    </r>
  </si>
  <si>
    <t>长城卓力</t>
  </si>
  <si>
    <t>RHY001214</t>
  </si>
  <si>
    <t>001.214</t>
  </si>
  <si>
    <t>(国产)Helix Ultra 5W/30 4L×4瓶/箱</t>
  </si>
  <si>
    <t>RHY001215</t>
  </si>
  <si>
    <t>001.215</t>
  </si>
  <si>
    <t>壳牌 车队专享优质柴油机润滑油 10W30 209L/桶</t>
  </si>
  <si>
    <t>RHY001216</t>
  </si>
  <si>
    <t>001.216</t>
  </si>
  <si>
    <t>壳牌 施倍力 S2 ATF D2 209L/桶</t>
  </si>
  <si>
    <t>RHY001217</t>
  </si>
  <si>
    <t>001.217</t>
  </si>
  <si>
    <t>Shell Helix Ultra SP 0W/20 1Lx12瓶/箱</t>
  </si>
  <si>
    <r>
      <rPr>
        <sz val="10"/>
        <color rgb="FF000000"/>
        <rFont val="Arial"/>
        <family val="2"/>
      </rPr>
      <t>1Lx12</t>
    </r>
    <r>
      <rPr>
        <sz val="10"/>
        <color rgb="FF000000"/>
        <rFont val="宋体"/>
        <family val="3"/>
        <charset val="134"/>
      </rPr>
      <t>瓶</t>
    </r>
    <r>
      <rPr>
        <sz val="10"/>
        <color rgb="FF000000"/>
        <rFont val="Arial"/>
        <family val="2"/>
      </rPr>
      <t>/</t>
    </r>
    <r>
      <rPr>
        <sz val="10"/>
        <color rgb="FF000000"/>
        <rFont val="宋体"/>
        <family val="3"/>
        <charset val="134"/>
      </rPr>
      <t>箱</t>
    </r>
  </si>
  <si>
    <t>BRAND</t>
  </si>
  <si>
    <t>产品编码(金蝶云)</t>
  </si>
  <si>
    <t>型号</t>
  </si>
  <si>
    <t>规格</t>
  </si>
  <si>
    <t>RU净重</t>
  </si>
  <si>
    <t>毛重（箱/桶）</t>
  </si>
  <si>
    <t>Shell 系统</t>
  </si>
  <si>
    <t>MATERIAL CODE</t>
  </si>
  <si>
    <t>HELIX</t>
  </si>
  <si>
    <t>FG001</t>
  </si>
  <si>
    <t>Helix HX7 5W-40 4*4L</t>
  </si>
  <si>
    <t>4*4L/CTN</t>
  </si>
  <si>
    <t>SPIRAX</t>
  </si>
  <si>
    <t>FG002</t>
  </si>
  <si>
    <t>Spirax S4 CX 10W 1*209L</t>
  </si>
  <si>
    <t>209L/DRUM</t>
  </si>
  <si>
    <t>MYSELLA</t>
  </si>
  <si>
    <t>FG003</t>
  </si>
  <si>
    <t>Mysella S5 N40 1*209L</t>
  </si>
  <si>
    <t>CORENA</t>
  </si>
  <si>
    <t>FG004</t>
  </si>
  <si>
    <t>Corena S3 R 46 1*20L</t>
  </si>
  <si>
    <t>20L/PAIL</t>
  </si>
  <si>
    <t>GADUS</t>
  </si>
  <si>
    <t>FG005</t>
  </si>
  <si>
    <t>Gadus S2 V220 1 1*18KG</t>
  </si>
  <si>
    <t>18KG/PAIL</t>
  </si>
  <si>
    <t>FG006</t>
  </si>
  <si>
    <t>Gadus S3 V220C 2# 1*18KG</t>
  </si>
  <si>
    <t>FG007</t>
  </si>
  <si>
    <t>Gadus S2 V220 2 1*18KG</t>
  </si>
  <si>
    <t>SIRIUS</t>
  </si>
  <si>
    <t>FG008</t>
  </si>
  <si>
    <t>Sirius S6 LM 10W-40 1*209L</t>
  </si>
  <si>
    <t>RIMULA</t>
  </si>
  <si>
    <t>FG009</t>
  </si>
  <si>
    <t>Rimula R4 X 15W-40 1*209L</t>
  </si>
  <si>
    <t>FG010</t>
  </si>
  <si>
    <t>Gadus S2 V220 2 1*180KG</t>
  </si>
  <si>
    <t>180KG/PAIL</t>
  </si>
  <si>
    <t>FG011</t>
  </si>
  <si>
    <t>Rimula R6 LM 10W-40 1*209L</t>
  </si>
  <si>
    <t>FG012</t>
  </si>
  <si>
    <t>Rimula R4 X 15W-40 1*20L</t>
  </si>
  <si>
    <t>FG013</t>
  </si>
  <si>
    <t>Corena S2 P 100 1*20L</t>
  </si>
  <si>
    <t>FG014</t>
  </si>
  <si>
    <t>Corena S3 R 68 1*20L</t>
  </si>
  <si>
    <t>FG015</t>
  </si>
  <si>
    <t>Spirax S3 ATF MD3 1*209L</t>
  </si>
  <si>
    <t>OMALA</t>
  </si>
  <si>
    <t>FG016</t>
  </si>
  <si>
    <t>Omala S2 GX 100 1*209L</t>
  </si>
  <si>
    <t>FG017</t>
  </si>
  <si>
    <t>Omala S2 GX 100 1*20L</t>
  </si>
  <si>
    <t>FG018</t>
  </si>
  <si>
    <t>Omala S2 GX 150 1*209L</t>
  </si>
  <si>
    <t>FG019</t>
  </si>
  <si>
    <t>Omala S2 GX 150 1*20L</t>
  </si>
  <si>
    <t>FG020</t>
  </si>
  <si>
    <t>Omala S2 GX 220 1*209L</t>
  </si>
  <si>
    <t>FG021</t>
  </si>
  <si>
    <t>Omala S2 GX 220 1*20L</t>
  </si>
  <si>
    <t>FG022</t>
  </si>
  <si>
    <t>Omala S2 GX 320 1*209L</t>
  </si>
  <si>
    <t>FG023</t>
  </si>
  <si>
    <t>Omala S2 GX 320 1*20L</t>
  </si>
  <si>
    <t>TELLUS</t>
  </si>
  <si>
    <t>FG024</t>
  </si>
  <si>
    <t>Tellus S2 VX 46 1*209L</t>
  </si>
  <si>
    <t>FG025</t>
  </si>
  <si>
    <t>Omala S4 GX 150 1*209L</t>
  </si>
  <si>
    <t>FG026</t>
  </si>
  <si>
    <t>Omala S4 GX 220 1*209L</t>
  </si>
  <si>
    <t>FG027</t>
  </si>
  <si>
    <t>Omala S4 GX 320 1*209L</t>
  </si>
  <si>
    <t>FG028</t>
  </si>
  <si>
    <t>Omala S4 GXV 150 1*209L</t>
  </si>
  <si>
    <t>FG029</t>
  </si>
  <si>
    <t>Omala S4 GXV 220 1*209L</t>
  </si>
  <si>
    <t>FG030</t>
  </si>
  <si>
    <t>Omala S4 GXV 320 1*209L</t>
  </si>
  <si>
    <t>FG031</t>
  </si>
  <si>
    <t>Helix HX7 X 5W-30 1*209L</t>
  </si>
  <si>
    <t>(HlxHX7ProfSN5W30)</t>
  </si>
  <si>
    <t>FG032</t>
  </si>
  <si>
    <t>Helix HX7 X 5W-30 12*1L</t>
  </si>
  <si>
    <t>12*1L/CTN</t>
  </si>
  <si>
    <t>FG033</t>
  </si>
  <si>
    <t>Rimula R5LE 10W-40 1*20L</t>
  </si>
  <si>
    <t>FG034</t>
  </si>
  <si>
    <t>Helix HX8 X 5W-30 1*209L</t>
  </si>
  <si>
    <t>FG035</t>
  </si>
  <si>
    <t>Helix Ultra 0W-20 1*209L</t>
  </si>
  <si>
    <t>FG036</t>
  </si>
  <si>
    <t>Helix Ultra ECT C2/C3 0W-30 1*209L</t>
  </si>
  <si>
    <t>FG037</t>
  </si>
  <si>
    <t>Helix Ultra 5W-30 1*209L</t>
  </si>
  <si>
    <t>FG038</t>
  </si>
  <si>
    <t>Helix Ultra 5W-40 1*209L</t>
  </si>
  <si>
    <t>FG039</t>
  </si>
  <si>
    <t>Rimula R4 L 15W40 1*209L</t>
  </si>
  <si>
    <t>FG040</t>
  </si>
  <si>
    <t>Spirax S5 ATE 75W-90 4*4L</t>
  </si>
  <si>
    <t>FG041</t>
  </si>
  <si>
    <t>Helix HX8 X 5W-30 12*1L</t>
  </si>
  <si>
    <t>(HelixHX8X5W30_SNPLUS_12*1L_A04U)</t>
  </si>
  <si>
    <t>FG042</t>
  </si>
  <si>
    <t>Helix HX8 X 5W-30 4*4L</t>
  </si>
  <si>
    <t>HelixHX8X5W30_SNPLUS_4*4L_A04U</t>
  </si>
  <si>
    <t>HT</t>
  </si>
  <si>
    <t>FG043</t>
  </si>
  <si>
    <t>Heat Transfer Oil S2 1*209L</t>
  </si>
  <si>
    <t>FG044</t>
  </si>
  <si>
    <t>Omala S2 GX 460 1*209L</t>
  </si>
  <si>
    <t>FG045</t>
  </si>
  <si>
    <t>Omala S4 WE 320 1*20L</t>
  </si>
  <si>
    <t>FG046</t>
  </si>
  <si>
    <t>大表无记录</t>
  </si>
  <si>
    <t>FG047</t>
  </si>
  <si>
    <t>Gadus S2 V220 3 1*18KG</t>
  </si>
  <si>
    <t>FG048</t>
  </si>
  <si>
    <t>Omala S4 WE 460 1*20L</t>
  </si>
  <si>
    <t>FG049</t>
  </si>
  <si>
    <t>Helix Ultra X 5W-30 4*4L</t>
  </si>
  <si>
    <t>FG050</t>
  </si>
  <si>
    <t>Helix Ultra SP 0W-20 4*4L</t>
  </si>
  <si>
    <t>FG051</t>
  </si>
  <si>
    <t>Rimula R5 LE 10W-40 1*209L</t>
  </si>
  <si>
    <t>AIR TOOL</t>
  </si>
  <si>
    <t>FG052</t>
  </si>
  <si>
    <t>Air Tool Oil S2 A 100 1*209L</t>
  </si>
  <si>
    <t>FG053</t>
  </si>
  <si>
    <t>Rimula R6 MS 10W-40 1*209L</t>
  </si>
  <si>
    <t>FG054</t>
  </si>
  <si>
    <t>Spirax S4 CX 30 1*209L</t>
  </si>
  <si>
    <t>FG055</t>
  </si>
  <si>
    <t>Tellus S3 M 68 1*209L</t>
  </si>
  <si>
    <t>FG056</t>
  </si>
  <si>
    <t>Corena S4 R 46 1*20L</t>
  </si>
  <si>
    <t>FG057</t>
  </si>
  <si>
    <t>Corena S4 R 68 1*20L</t>
  </si>
  <si>
    <t>FG058</t>
  </si>
  <si>
    <t>Corena S4 P 100 1*20L</t>
  </si>
  <si>
    <t>FG059</t>
  </si>
  <si>
    <t>Tellus S4 VX 32 1*209L</t>
  </si>
  <si>
    <t>FG060</t>
  </si>
  <si>
    <t>Helix HX7 5W-40 12*1L</t>
  </si>
  <si>
    <t>FG061</t>
  </si>
  <si>
    <t>Helix HX7 5W-30 4*4L</t>
  </si>
  <si>
    <t>FG062</t>
  </si>
  <si>
    <t>Helix HX7 10W-40 12*1L</t>
  </si>
  <si>
    <t>FG063</t>
  </si>
  <si>
    <t>Helix HX7 10W-40 4*4L</t>
  </si>
  <si>
    <t>FG064</t>
  </si>
  <si>
    <t>Helix Ultra SP 0W-20 12*1L</t>
  </si>
  <si>
    <t>FG065</t>
  </si>
  <si>
    <t>Helix Ultra ECT C2/C3 0W-30 12*1L</t>
  </si>
  <si>
    <t>FG066</t>
  </si>
  <si>
    <t>Helix Ultra ECT C2/C3 0W-30 4*4L</t>
  </si>
  <si>
    <t>FG067</t>
  </si>
  <si>
    <t>Helix Ultra X 5W-30 12*1L</t>
  </si>
  <si>
    <t>FG068</t>
  </si>
  <si>
    <t>Helix Ultra 5W-40 4*4L</t>
  </si>
  <si>
    <t>FG069</t>
  </si>
  <si>
    <t>Gadinia S3 40 1*209L</t>
  </si>
  <si>
    <t>FG070</t>
  </si>
  <si>
    <t>Helix HX7 5W-40 1*209L</t>
  </si>
  <si>
    <t>FG071</t>
  </si>
  <si>
    <t>Helix HX7 10W-40 1*209L</t>
  </si>
  <si>
    <t>FG072</t>
  </si>
  <si>
    <t>Helix HX8 5W-40 1*209L</t>
  </si>
  <si>
    <t>FG073</t>
  </si>
  <si>
    <t>Gadus S2 V220AC 2 1*18KG</t>
  </si>
  <si>
    <t>FG074</t>
  </si>
  <si>
    <t>Rimula R4 Multi 10W/30 1*209L</t>
  </si>
  <si>
    <t>FG075</t>
  </si>
  <si>
    <t>Helix Ultra 5W-40 12*1L</t>
  </si>
  <si>
    <t>FG076</t>
  </si>
  <si>
    <t>Corena S4 R 46 1*209L</t>
  </si>
  <si>
    <t>FG077</t>
  </si>
  <si>
    <t>Gadus S4 V45AC 00/000 1*18KG</t>
  </si>
  <si>
    <t>FG078</t>
  </si>
  <si>
    <t>Spirax S3 ATF MD3 12*1L</t>
  </si>
  <si>
    <t>FG079</t>
  </si>
  <si>
    <t>Gadus S3 T220 2# 1*18KG</t>
  </si>
  <si>
    <t>FG080</t>
  </si>
  <si>
    <t>Omala S4 WE 220 1*20L</t>
  </si>
  <si>
    <t>FG081</t>
  </si>
  <si>
    <t>Spirax S3 AX 80W-90 1*20L</t>
  </si>
  <si>
    <t>FG082</t>
  </si>
  <si>
    <t>Rimula R6 LME PLUS 5W-30 1*209L</t>
  </si>
  <si>
    <t>FG083</t>
  </si>
  <si>
    <t>Omala S4 WE 220 1*209L</t>
  </si>
  <si>
    <t>FG084</t>
  </si>
  <si>
    <t>Rimula R6 MS 10W-40 1*20L</t>
  </si>
  <si>
    <t>FG085</t>
  </si>
  <si>
    <t>Tellus S2 VX 32 1*209L</t>
  </si>
  <si>
    <t>FG086</t>
  </si>
  <si>
    <t>Spirax S4 ATF HDX 1*20L</t>
  </si>
  <si>
    <t>FG087</t>
  </si>
  <si>
    <t>Helix HX8 5W-40 12*1L</t>
  </si>
  <si>
    <t>FG088</t>
  </si>
  <si>
    <t>Helix HX8 5W-40 4*4L</t>
  </si>
  <si>
    <t>FG089</t>
  </si>
  <si>
    <t>Omala S4 GX 220 1*20L</t>
  </si>
  <si>
    <t>RISELLA</t>
  </si>
  <si>
    <t>FG090</t>
  </si>
  <si>
    <t>Shell Risella X420</t>
  </si>
  <si>
    <t>Flexitank/ISOTANK</t>
  </si>
  <si>
    <t>FG091</t>
  </si>
  <si>
    <t>Tellus S2 VX 15 1*209L</t>
  </si>
  <si>
    <t>FG092</t>
  </si>
  <si>
    <t>Tellus S2 VX 68 1*209L</t>
  </si>
  <si>
    <t>FG093</t>
  </si>
  <si>
    <t>Tellus S2 VX 100 1*209L</t>
  </si>
  <si>
    <t>ARGINA</t>
  </si>
  <si>
    <t>FG094</t>
  </si>
  <si>
    <t>Argina S3 40 1*209L</t>
  </si>
  <si>
    <t>FG095</t>
  </si>
  <si>
    <t>Tellus S2 MX 32 1*209L</t>
  </si>
  <si>
    <t>FG096</t>
  </si>
  <si>
    <t>Tellus S2 MX 46 1*209L</t>
  </si>
  <si>
    <t>FG097</t>
  </si>
  <si>
    <t>Tellus S2 MX 68 1*209L</t>
  </si>
  <si>
    <t>FG098</t>
  </si>
  <si>
    <t>Spirax S4 ATF HDX 1*209L</t>
  </si>
  <si>
    <t>FG099</t>
  </si>
  <si>
    <t>Spirax S6 AXME 75W-90 1*209L</t>
  </si>
  <si>
    <t>FG100</t>
  </si>
  <si>
    <t>Helix Ultra 0W-40 4*4L</t>
  </si>
  <si>
    <t>FG101</t>
  </si>
  <si>
    <t>Helix Ultra 0W-40 12*1L</t>
  </si>
  <si>
    <t>FG102</t>
  </si>
  <si>
    <t>Gadus S2 V220 00 1*18KG</t>
  </si>
  <si>
    <t>FG103</t>
  </si>
  <si>
    <t>Helix HX5 15W-40 4*4L</t>
  </si>
  <si>
    <t>FG104</t>
  </si>
  <si>
    <t>Sirius S4 15W-40 1*209L</t>
  </si>
  <si>
    <t>FG105</t>
  </si>
  <si>
    <t>Sirius S4 15W-40 1*20L</t>
  </si>
  <si>
    <t>FG106</t>
  </si>
  <si>
    <t>Tonna S2 M 68 1*20L</t>
  </si>
  <si>
    <t>FG107</t>
  </si>
  <si>
    <t>Shell Risella X430</t>
  </si>
  <si>
    <t>Flexitank</t>
  </si>
  <si>
    <t>FG108</t>
  </si>
  <si>
    <t>Gadus S2 V220 0 1*18KG</t>
  </si>
  <si>
    <t>FG109</t>
  </si>
  <si>
    <t>HELIX HX8 SP 0W-20 4L</t>
  </si>
  <si>
    <t>FG110</t>
  </si>
  <si>
    <t>HELIX HX8 SP 0W-20 1L</t>
  </si>
  <si>
    <t>FG111</t>
  </si>
  <si>
    <t>Spirax S4 TXM_1*209L_A227</t>
  </si>
  <si>
    <t>FG112</t>
  </si>
  <si>
    <t>Shell Spirax S2A 80W/90 1*209L</t>
  </si>
  <si>
    <t>FG113</t>
  </si>
  <si>
    <t>Rimula R6 LM 10W-40 1*20L</t>
  </si>
  <si>
    <t>FG114</t>
  </si>
  <si>
    <t>星越進口實物為Omala S4 GX 220 1*209L 共7桶</t>
  </si>
  <si>
    <t>FG115</t>
  </si>
  <si>
    <t>Tellus S2 MX 32 1*20L</t>
  </si>
  <si>
    <t>FG116</t>
  </si>
  <si>
    <t>Tellus S2 MX 46 1*20L</t>
  </si>
  <si>
    <t>FG117</t>
  </si>
  <si>
    <t>HELIX HX8 SP 0W-20 1*209L</t>
  </si>
  <si>
    <t>FG118</t>
  </si>
  <si>
    <t>Omala S2 GX 68 1*209L</t>
  </si>
  <si>
    <t>FG119</t>
  </si>
  <si>
    <t>Corena S3 R 46 1*209L</t>
  </si>
  <si>
    <t>FG120</t>
  </si>
  <si>
    <t>Tellus S3 M 46 1*209L</t>
  </si>
  <si>
    <t>FG121</t>
  </si>
  <si>
    <t>Diala S4 ZX-I 1*209L</t>
  </si>
  <si>
    <t>FG122</t>
  </si>
  <si>
    <t>Shell Helix Ultra SP 5W-30 4*4L</t>
  </si>
  <si>
    <t>FG123</t>
  </si>
  <si>
    <t>Shell Helix Ultra SP 5W-30 12*1L</t>
  </si>
  <si>
    <t>FG124</t>
  </si>
  <si>
    <t>Gadus S2 V220 2  12*0.4kg/CTN</t>
  </si>
  <si>
    <t>FG125</t>
  </si>
  <si>
    <t>Tellus S4 VX 32 1*208L</t>
  </si>
  <si>
    <t>208L/DRUM</t>
  </si>
  <si>
    <t>FG126</t>
  </si>
  <si>
    <t>Omala S4WE 460 1*209L</t>
  </si>
  <si>
    <t>FG127</t>
  </si>
  <si>
    <t>Gadus S2 A320 2 1*18KG</t>
  </si>
  <si>
    <t>FG128</t>
  </si>
  <si>
    <t>Gadus S2 V100 2 1*18KG</t>
  </si>
  <si>
    <t>FG129</t>
  </si>
  <si>
    <t>Gadus S2 V100 3 1*18KG</t>
  </si>
  <si>
    <t>FG130</t>
  </si>
  <si>
    <t>Gadus S2 V220AD 2 1*18KG</t>
  </si>
  <si>
    <t>FG131</t>
  </si>
  <si>
    <t>180KG/DRUM</t>
  </si>
  <si>
    <t>FG132</t>
  </si>
  <si>
    <t>Tellus S3 V 46 1*209L</t>
  </si>
  <si>
    <t>FG133</t>
  </si>
  <si>
    <t>Tellus S4 VX 32 1*208.1L</t>
  </si>
  <si>
    <t>208.1L/DRUM</t>
  </si>
  <si>
    <t>FG134</t>
  </si>
  <si>
    <t>Spirax S2 A 140 1*209L</t>
  </si>
  <si>
    <t>FG135</t>
  </si>
  <si>
    <t>Turbo T 32 1*209L</t>
  </si>
  <si>
    <t>FG136</t>
  </si>
  <si>
    <t>Gadinia S3 30 1*209L</t>
  </si>
  <si>
    <t>FG137</t>
  </si>
  <si>
    <t>Spirax S3 ALS 85W-90 1*20L</t>
  </si>
  <si>
    <t>FG138</t>
  </si>
  <si>
    <t>Naturelle S2 Hydraulic Fluid 46 1*209L</t>
  </si>
  <si>
    <t>FG139</t>
  </si>
  <si>
    <t>Gadus S5 V100 2 1*18KG</t>
  </si>
  <si>
    <t>FG140</t>
  </si>
  <si>
    <t>Tellus S2 VX 32 1*20L</t>
  </si>
  <si>
    <t>FG141</t>
  </si>
  <si>
    <t>Tellus S2 VX 46 1*20L</t>
  </si>
  <si>
    <t>FG142</t>
  </si>
  <si>
    <t>Gadus S2 V20XKD 0 1*180KG</t>
  </si>
  <si>
    <t>FG143</t>
  </si>
  <si>
    <t>Helix Ultra 0W-40 1*209L</t>
  </si>
  <si>
    <t>FG144</t>
  </si>
  <si>
    <t>Omala S4 GXV 68 1*209L</t>
  </si>
  <si>
    <t>FG145</t>
  </si>
  <si>
    <t>FG146</t>
  </si>
  <si>
    <t>Shell Omala S4 WE 150 1*20L</t>
  </si>
  <si>
    <t>FG147</t>
  </si>
  <si>
    <t>FG148</t>
  </si>
  <si>
    <t>170KG/DRUM</t>
  </si>
  <si>
    <t>FG149</t>
  </si>
  <si>
    <t>FG150</t>
  </si>
  <si>
    <t>Shell Turbo S4 X32 1*209L</t>
  </si>
  <si>
    <t>FG151</t>
  </si>
  <si>
    <t>Shell Spirax S6 AXME 75W-90 1*20L</t>
  </si>
  <si>
    <t>FG152</t>
  </si>
  <si>
    <t>Shell Spirax S6 GXME 75W-80 1*209L</t>
  </si>
  <si>
    <t>FG153</t>
  </si>
  <si>
    <t>Shell Spirax S6 GXME 75W-80 1*20L</t>
  </si>
  <si>
    <t>FG154</t>
  </si>
  <si>
    <t>Shell Spirax S5 ATE 75W-90 1*209L</t>
  </si>
  <si>
    <t>FG155</t>
  </si>
  <si>
    <t>FG156</t>
  </si>
  <si>
    <t>Shell Spirax S6 ATF X 4*4L</t>
  </si>
  <si>
    <t>ADVANCE</t>
  </si>
  <si>
    <t>FG157</t>
  </si>
  <si>
    <t>Shell Advance 4T AX7 15W-50 12*1L</t>
  </si>
  <si>
    <t>FG158</t>
  </si>
  <si>
    <t>Shell Advance 4T Ultra 10W-40 12*1L</t>
  </si>
  <si>
    <t>FG159</t>
  </si>
  <si>
    <t>Shell Spirax S2 A 85W-140 1*209L</t>
  </si>
  <si>
    <t>Refrigeration</t>
  </si>
  <si>
    <t>FG160</t>
  </si>
  <si>
    <t>Shell Refrigeration Oil S4 FR-V 46 1*209L</t>
  </si>
  <si>
    <t>FG161</t>
  </si>
  <si>
    <t>Shell Gadinia S3 40 1*20L</t>
  </si>
  <si>
    <t>Malleus</t>
  </si>
  <si>
    <t>FG162</t>
  </si>
  <si>
    <t>190KG/DRUM</t>
  </si>
  <si>
    <t>FG163</t>
  </si>
  <si>
    <t>Shell Helix HX8 ECT 5W-30 1*209L</t>
  </si>
  <si>
    <t>FG164</t>
  </si>
  <si>
    <t>Shell Helix HX7 ECT 5W-30 1*209L</t>
  </si>
  <si>
    <t>FG165</t>
  </si>
  <si>
    <t>Shell Tellus S2 MX 100 1*209L</t>
  </si>
  <si>
    <t>FG166</t>
  </si>
  <si>
    <t>Shell Tellus S4 ME 32 1*209L</t>
  </si>
  <si>
    <t>FG167</t>
  </si>
  <si>
    <t>3*5L/CTN</t>
  </si>
  <si>
    <t>FG168</t>
  </si>
  <si>
    <t>Shell Spirax S3 G 80W-90 1*209L</t>
  </si>
  <si>
    <t>供应商编码</t>
  </si>
  <si>
    <t>供应商名称(供)</t>
  </si>
  <si>
    <t>部门</t>
  </si>
  <si>
    <t>客户编码</t>
  </si>
  <si>
    <t>客户名称(销)</t>
  </si>
  <si>
    <t>GSS00001</t>
  </si>
  <si>
    <t>GLOBAL MARINE SOLUTIONS</t>
  </si>
  <si>
    <t>GSS</t>
  </si>
  <si>
    <t>GSSKH0001</t>
  </si>
  <si>
    <t>East Pole Co.,Ltd</t>
  </si>
  <si>
    <t>GSS00002</t>
  </si>
  <si>
    <t>GT</t>
  </si>
  <si>
    <t>GSSKH0002</t>
  </si>
  <si>
    <t>'STM-SOLUTIONS'' LLC</t>
  </si>
  <si>
    <t>GSS00003</t>
  </si>
  <si>
    <t>HKVM</t>
  </si>
  <si>
    <t>GSSKH0003</t>
  </si>
  <si>
    <t>GT(正航)</t>
  </si>
  <si>
    <t>GSS00004</t>
  </si>
  <si>
    <t>(VIC)輝聯捷運國際(香港)有限公司</t>
  </si>
  <si>
    <t>GSS00005</t>
  </si>
  <si>
    <t>(AL)ALRIGHT INTERNATIONAL SDN.BHD.</t>
  </si>
  <si>
    <t>GSS00006</t>
  </si>
  <si>
    <t>GO DISTRIBUTION. UAB</t>
  </si>
  <si>
    <t>立陶宛-供应商</t>
  </si>
  <si>
    <t>GSS00007</t>
  </si>
  <si>
    <t>Containity UAB</t>
  </si>
  <si>
    <t>运输商</t>
  </si>
  <si>
    <t>GSS00008</t>
  </si>
  <si>
    <t>PREMIUM AUTOMOBILES PTE LTD</t>
  </si>
  <si>
    <t>新加坡-供应商</t>
  </si>
  <si>
    <t>GSS00009</t>
  </si>
  <si>
    <t>OTV International GmbH &amp; Co. KG</t>
  </si>
  <si>
    <t>德国-供应商</t>
  </si>
  <si>
    <t>GSS00010</t>
  </si>
  <si>
    <t>VELOTAC INTERNATIONAL PTE LTD</t>
  </si>
  <si>
    <t>GSS00011</t>
  </si>
  <si>
    <t>Shell Hong Kong Ltd</t>
  </si>
  <si>
    <t>GSS00012</t>
  </si>
  <si>
    <t>DRACO LOGISTICS COMPANY LIMITED</t>
  </si>
  <si>
    <t>GT00001</t>
  </si>
  <si>
    <t>GTKH0001</t>
  </si>
  <si>
    <t>GT00002</t>
  </si>
  <si>
    <t>HONGKONG VM INDUSTRIAL CO., LIMITED</t>
  </si>
  <si>
    <t>GTKH0002</t>
  </si>
  <si>
    <t>GSS International Co., Limited</t>
  </si>
  <si>
    <t>GT00003</t>
  </si>
  <si>
    <t>ALRIGHT INTERNATIONAL SDN.BHD.</t>
  </si>
  <si>
    <t>GTKH0003</t>
  </si>
  <si>
    <t>星越实业(珠海)有限公司</t>
  </si>
  <si>
    <t>GT00004</t>
  </si>
  <si>
    <t>GT00005</t>
  </si>
  <si>
    <t>(GB)GLOBAL MARINE SOLUTIONS</t>
  </si>
  <si>
    <t>GT00006</t>
  </si>
  <si>
    <t>AR00001</t>
  </si>
  <si>
    <t>Shell Malaysia Trading Sdn Bhd</t>
  </si>
  <si>
    <t>AR</t>
  </si>
  <si>
    <t>ARKH0001</t>
  </si>
  <si>
    <t>GT International Shipping Manager Limited</t>
  </si>
  <si>
    <t>AR00002</t>
  </si>
  <si>
    <t>FM GLOBAL LOGISTICS (M) SDN.BHD</t>
  </si>
  <si>
    <t>ARKH0002</t>
  </si>
  <si>
    <t>ARKH0003</t>
  </si>
  <si>
    <t>ADC</t>
  </si>
  <si>
    <t>VM00001</t>
  </si>
  <si>
    <t>VCOM HONG KONG LIMITED</t>
  </si>
  <si>
    <t>VMKH0001</t>
  </si>
  <si>
    <t>VM00002</t>
  </si>
  <si>
    <t>Intech (HK) Development Limited</t>
  </si>
  <si>
    <t>VMKH0002</t>
  </si>
  <si>
    <t>GOSTAR INDUSTRIAL CO.LTD</t>
  </si>
  <si>
    <t>VM00003</t>
  </si>
  <si>
    <t>VMKH0003</t>
  </si>
  <si>
    <t>VM00004</t>
  </si>
  <si>
    <t>VMKH0004</t>
  </si>
  <si>
    <t>ZY Technology Co., Ltd(正顺/正云)</t>
  </si>
  <si>
    <t>VM00005</t>
  </si>
  <si>
    <t>ADC Worldwide (M) Sdn Bhd</t>
  </si>
  <si>
    <t>VM00006</t>
  </si>
  <si>
    <t>JIAQINGYUAN LIMITED</t>
  </si>
  <si>
    <t>VM00007</t>
  </si>
  <si>
    <t>HK SONGZINTLENTERPRISE LTD</t>
  </si>
  <si>
    <t>主体对接公司名称</t>
  </si>
  <si>
    <t>公司</t>
  </si>
  <si>
    <t>地区</t>
  </si>
  <si>
    <t>邮箱</t>
  </si>
  <si>
    <t>职位</t>
  </si>
  <si>
    <t>联系人</t>
  </si>
  <si>
    <t>网址</t>
  </si>
  <si>
    <t>电话</t>
  </si>
  <si>
    <t>Skype</t>
  </si>
  <si>
    <t>WhatsApp</t>
  </si>
  <si>
    <t>产品</t>
  </si>
  <si>
    <t>Payment term:交易方式</t>
  </si>
  <si>
    <t>Beneficiary’s bank:收款银行</t>
  </si>
  <si>
    <t>Beneficiary’s bank address:收款银行地址</t>
  </si>
  <si>
    <t>Beneficiary’s A/C No:收款账号</t>
  </si>
  <si>
    <t>Swift-code联行号</t>
  </si>
  <si>
    <t>Bank code: 银行号</t>
  </si>
  <si>
    <t>销售客户编码</t>
  </si>
  <si>
    <t>销售公司</t>
  </si>
  <si>
    <t>12*0.4kg/CTN</t>
    <phoneticPr fontId="30" type="noConversion"/>
  </si>
  <si>
    <t>Gadus S3 V220C 2 1*180KG</t>
    <phoneticPr fontId="30" type="noConversion"/>
  </si>
  <si>
    <t>Shell Gadus S3 V220C 2 0.4KG*12</t>
    <phoneticPr fontId="30" type="noConversion"/>
  </si>
  <si>
    <t>Shell Gadus S3 V460D 2 1*180KG</t>
    <phoneticPr fontId="30" type="noConversion"/>
  </si>
  <si>
    <t>Shell Gadus S5 V150XKD 0/00 1*170kg</t>
    <phoneticPr fontId="30" type="noConversion"/>
  </si>
  <si>
    <t>Shell Gadus S5 V150XKD 1 1*170kg</t>
    <phoneticPr fontId="30" type="noConversion"/>
  </si>
  <si>
    <t>Shell Gadus S4 OGXK 1*180KG</t>
    <phoneticPr fontId="30" type="noConversion"/>
  </si>
  <si>
    <t>Shell Shell Malleus GL 3500 1*190KG</t>
    <phoneticPr fontId="30" type="noConversion"/>
  </si>
  <si>
    <t>Shell Helix HX8 X 5W-30 3*5L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</si>
</sst>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0_ "/>
    <numFmt numFmtId="178" formatCode="#,##0.00_ "/>
    <numFmt numFmtId="179" formatCode="_ * #,##0.00000000_ ;_ * \-#,##0.00000000_ ;_ * &quot;-&quot;????????_ ;_ @_ "/>
  </numFmts>
  <fonts count="31">
    <font>
      <sz val="11"/>
      <color theme="1"/>
      <name val="宋体"/>
      <charset val="134"/>
      <scheme val="minor"/>
    </font>
    <font>
      <b/>
      <sz val="11"/>
      <color indexed="9"/>
      <name val="宋体"/>
      <family val="3"/>
      <charset val="134"/>
    </font>
    <font>
      <b/>
      <sz val="11"/>
      <name val="宋体"/>
      <family val="3"/>
      <charset val="134"/>
    </font>
    <font>
      <sz val="16"/>
      <name val="Times New Roman"/>
      <family val="1"/>
    </font>
    <font>
      <sz val="9"/>
      <name val="Times New Roman"/>
      <family val="1"/>
    </font>
    <font>
      <u/>
      <sz val="11"/>
      <color rgb="FF0000FF"/>
      <name val="宋体"/>
      <family val="3"/>
      <charset val="134"/>
      <scheme val="minor"/>
    </font>
    <font>
      <b/>
      <sz val="16"/>
      <name val="Times New Roman"/>
      <family val="1"/>
    </font>
    <font>
      <sz val="11"/>
      <color indexed="8"/>
      <name val="华文中宋"/>
      <family val="3"/>
      <charset val="134"/>
    </font>
    <font>
      <sz val="11"/>
      <color theme="1"/>
      <name val="华文中宋"/>
      <family val="3"/>
      <charset val="134"/>
    </font>
    <font>
      <sz val="11"/>
      <color theme="1"/>
      <name val="Arial Unicode MS"/>
      <family val="2"/>
    </font>
    <font>
      <b/>
      <sz val="11"/>
      <color theme="0"/>
      <name val="Arial Unicode MS"/>
      <family val="2"/>
    </font>
    <font>
      <sz val="11"/>
      <color rgb="FFFF0000"/>
      <name val="Arial Unicode MS"/>
      <family val="2"/>
    </font>
    <font>
      <sz val="11"/>
      <name val="Arial Unicode MS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6"/>
      <color indexed="8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宋体"/>
      <family val="3"/>
      <charset val="134"/>
    </font>
    <font>
      <sz val="10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theme="0" tint="-0.249977111117893"/>
      <name val="Arial"/>
      <family val="2"/>
    </font>
    <font>
      <sz val="11"/>
      <color rgb="FF9C6500"/>
      <name val="宋体"/>
      <family val="3"/>
      <charset val="134"/>
      <scheme val="minor"/>
    </font>
    <font>
      <sz val="16"/>
      <color indexed="8"/>
      <name val="宋体"/>
      <family val="3"/>
      <charset val="134"/>
    </font>
    <font>
      <sz val="10"/>
      <color theme="0" tint="-0.249977111117893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EB9C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horizontal="center" vertical="center" wrapText="1"/>
    </xf>
    <xf numFmtId="0" fontId="4" fillId="5" borderId="1" xfId="2" applyFont="1" applyFill="1" applyBorder="1" applyAlignment="1">
      <alignment vertical="center" wrapText="1"/>
    </xf>
    <xf numFmtId="0" fontId="5" fillId="5" borderId="1" xfId="1" applyFill="1" applyBorder="1" applyAlignment="1">
      <alignment horizontal="center" vertical="center" wrapText="1"/>
    </xf>
    <xf numFmtId="0" fontId="4" fillId="5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vertical="center" wrapText="1"/>
    </xf>
    <xf numFmtId="0" fontId="5" fillId="3" borderId="1" xfId="1" applyFill="1" applyBorder="1" applyAlignment="1">
      <alignment horizontal="center" vertical="center" wrapText="1"/>
    </xf>
    <xf numFmtId="0" fontId="4" fillId="3" borderId="2" xfId="2" applyFont="1" applyFill="1" applyBorder="1" applyAlignment="1">
      <alignment horizontal="center" vertical="center" wrapText="1"/>
    </xf>
    <xf numFmtId="0" fontId="4" fillId="3" borderId="1" xfId="2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4" fillId="7" borderId="1" xfId="2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>
      <alignment vertical="center"/>
    </xf>
    <xf numFmtId="0" fontId="9" fillId="0" borderId="0" xfId="0" applyFont="1" applyAlignment="1">
      <alignment horizontal="left" vertical="center"/>
    </xf>
    <xf numFmtId="0" fontId="10" fillId="9" borderId="4" xfId="0" applyFont="1" applyFill="1" applyBorder="1" applyAlignment="1">
      <alignment horizontal="center" vertical="center"/>
    </xf>
    <xf numFmtId="176" fontId="10" fillId="9" borderId="5" xfId="0" applyNumberFormat="1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77" fontId="9" fillId="0" borderId="1" xfId="0" applyNumberFormat="1" applyFont="1" applyBorder="1" applyAlignment="1">
      <alignment horizontal="left" vertical="center"/>
    </xf>
    <xf numFmtId="17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6" fontId="9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177" fontId="9" fillId="0" borderId="1" xfId="0" applyNumberFormat="1" applyFont="1" applyBorder="1">
      <alignment vertical="center"/>
    </xf>
    <xf numFmtId="176" fontId="9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49" fontId="15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/>
    <xf numFmtId="49" fontId="16" fillId="0" borderId="0" xfId="0" applyNumberFormat="1" applyFont="1" applyAlignment="1">
      <alignment horizontal="center" vertical="center"/>
    </xf>
    <xf numFmtId="0" fontId="17" fillId="0" borderId="1" xfId="0" applyFont="1" applyBorder="1">
      <alignment vertical="center"/>
    </xf>
    <xf numFmtId="49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8" fillId="3" borderId="1" xfId="0" applyFont="1" applyFill="1" applyBorder="1" applyAlignment="1">
      <alignment horizontal="left" vertical="center"/>
    </xf>
    <xf numFmtId="0" fontId="18" fillId="0" borderId="1" xfId="0" applyFont="1" applyBorder="1" applyAlignment="1"/>
    <xf numFmtId="0" fontId="18" fillId="0" borderId="0" xfId="0" applyFont="1" applyAlignment="1"/>
    <xf numFmtId="0" fontId="13" fillId="0" borderId="1" xfId="0" applyFont="1" applyBorder="1">
      <alignment vertical="center"/>
    </xf>
    <xf numFmtId="49" fontId="15" fillId="0" borderId="1" xfId="0" applyNumberFormat="1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177" fontId="15" fillId="0" borderId="0" xfId="0" applyNumberFormat="1" applyFont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177" fontId="13" fillId="0" borderId="0" xfId="0" applyNumberFormat="1" applyFont="1" applyAlignment="1">
      <alignment horizontal="left" vertical="center"/>
    </xf>
    <xf numFmtId="0" fontId="13" fillId="3" borderId="1" xfId="0" applyFont="1" applyFill="1" applyBorder="1">
      <alignment vertical="center"/>
    </xf>
    <xf numFmtId="49" fontId="15" fillId="3" borderId="1" xfId="0" applyNumberFormat="1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Border="1" applyAlignment="1"/>
    <xf numFmtId="177" fontId="19" fillId="0" borderId="0" xfId="0" applyNumberFormat="1" applyFont="1" applyAlignment="1">
      <alignment horizontal="left" vertical="center"/>
    </xf>
    <xf numFmtId="177" fontId="18" fillId="0" borderId="0" xfId="0" applyNumberFormat="1" applyFont="1" applyAlignment="1"/>
    <xf numFmtId="177" fontId="17" fillId="0" borderId="0" xfId="0" applyNumberFormat="1" applyFont="1">
      <alignment vertical="center"/>
    </xf>
    <xf numFmtId="0" fontId="17" fillId="0" borderId="1" xfId="0" applyFont="1" applyBorder="1" applyAlignment="1"/>
    <xf numFmtId="49" fontId="15" fillId="0" borderId="1" xfId="0" applyNumberFormat="1" applyFont="1" applyBorder="1" applyAlignment="1"/>
    <xf numFmtId="177" fontId="15" fillId="0" borderId="0" xfId="0" applyNumberFormat="1" applyFont="1" applyAlignment="1"/>
    <xf numFmtId="177" fontId="13" fillId="0" borderId="0" xfId="0" applyNumberFormat="1" applyFont="1">
      <alignment vertical="center"/>
    </xf>
    <xf numFmtId="0" fontId="15" fillId="10" borderId="1" xfId="0" applyFont="1" applyFill="1" applyBorder="1" applyAlignment="1">
      <alignment horizontal="left" vertical="center"/>
    </xf>
    <xf numFmtId="49" fontId="18" fillId="10" borderId="1" xfId="0" applyNumberFormat="1" applyFont="1" applyFill="1" applyBorder="1" applyAlignment="1">
      <alignment horizontal="left" vertical="center"/>
    </xf>
    <xf numFmtId="0" fontId="13" fillId="0" borderId="1" xfId="0" applyFont="1" applyBorder="1" applyAlignment="1"/>
    <xf numFmtId="0" fontId="18" fillId="10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/>
    </xf>
    <xf numFmtId="49" fontId="15" fillId="10" borderId="1" xfId="0" applyNumberFormat="1" applyFont="1" applyFill="1" applyBorder="1" applyAlignment="1">
      <alignment horizontal="left" vertical="center"/>
    </xf>
    <xf numFmtId="49" fontId="15" fillId="10" borderId="0" xfId="0" applyNumberFormat="1" applyFont="1" applyFill="1" applyAlignment="1">
      <alignment horizontal="left" vertical="center"/>
    </xf>
    <xf numFmtId="0" fontId="15" fillId="0" borderId="1" xfId="0" applyFont="1" applyBorder="1">
      <alignment vertical="center"/>
    </xf>
    <xf numFmtId="0" fontId="20" fillId="0" borderId="1" xfId="0" applyFont="1" applyBorder="1" applyAlignment="1"/>
    <xf numFmtId="0" fontId="19" fillId="10" borderId="1" xfId="0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1" fillId="0" borderId="1" xfId="0" applyFont="1" applyBorder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3" fillId="0" borderId="1" xfId="0" applyFont="1" applyBorder="1" applyAlignment="1"/>
    <xf numFmtId="49" fontId="18" fillId="10" borderId="0" xfId="0" applyNumberFormat="1" applyFont="1" applyFill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10" borderId="1" xfId="0" applyFont="1" applyFill="1" applyBorder="1" applyAlignment="1">
      <alignment horizontal="left" vertical="center"/>
    </xf>
    <xf numFmtId="179" fontId="0" fillId="0" borderId="0" xfId="0" applyNumberFormat="1">
      <alignment vertical="center"/>
    </xf>
    <xf numFmtId="0" fontId="0" fillId="0" borderId="3" xfId="0" quotePrefix="1" applyBorder="1">
      <alignment vertical="center"/>
    </xf>
    <xf numFmtId="0" fontId="4" fillId="7" borderId="1" xfId="2" quotePrefix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6" fillId="7" borderId="1" xfId="2" applyFont="1" applyFill="1" applyBorder="1" applyAlignment="1">
      <alignment horizontal="center" vertical="center" wrapText="1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opLeftCell="D1" zoomScale="175" zoomScaleNormal="175" workbookViewId="0">
      <selection activeCell="E8" sqref="E8"/>
    </sheetView>
  </sheetViews>
  <sheetFormatPr defaultColWidth="9" defaultRowHeight="13.5"/>
  <cols>
    <col min="2" max="3" width="17"/>
    <col min="4" max="4" width="18.375" customWidth="1"/>
    <col min="5" max="6" width="18.25"/>
    <col min="7" max="7" width="17.375" customWidth="1"/>
    <col min="8" max="8" width="17.125" customWidth="1"/>
    <col min="9" max="9" width="18.25"/>
    <col min="10" max="10" width="18.125" customWidth="1"/>
    <col min="11" max="11" width="17" customWidth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K1" t="s">
        <v>8</v>
      </c>
    </row>
    <row r="2" spans="1:11">
      <c r="B2" s="94">
        <f>1/209</f>
        <v>4.78468899521531E-3</v>
      </c>
      <c r="C2" s="94">
        <f>1/208</f>
        <v>4.8076923076923097E-3</v>
      </c>
      <c r="D2" s="94">
        <f>1/200</f>
        <v>5.0000000000000001E-3</v>
      </c>
      <c r="E2" s="94">
        <f>1/20</f>
        <v>0.05</v>
      </c>
      <c r="F2" s="94">
        <f>1/18</f>
        <v>5.5555555555555601E-2</v>
      </c>
      <c r="G2" s="94">
        <f>1/18.9</f>
        <v>5.29100529100529E-2</v>
      </c>
      <c r="H2" s="94">
        <f>1/4</f>
        <v>0.25</v>
      </c>
      <c r="I2">
        <v>1</v>
      </c>
      <c r="K2" s="94">
        <f>1/208.1977</f>
        <v>4.8031270278201896E-3</v>
      </c>
    </row>
    <row r="3" spans="1:11">
      <c r="B3" s="94">
        <f>B2*1.126</f>
        <v>5.3875598086124401E-3</v>
      </c>
      <c r="C3" s="94">
        <f t="shared" ref="C3:H3" si="0">C2*1.126</f>
        <v>5.4134615384615397E-3</v>
      </c>
      <c r="D3" s="94">
        <f t="shared" si="0"/>
        <v>5.6299999999999996E-3</v>
      </c>
      <c r="E3" s="94">
        <f t="shared" si="0"/>
        <v>5.6300000000000003E-2</v>
      </c>
      <c r="F3" s="94">
        <f t="shared" si="0"/>
        <v>6.25555555555556E-2</v>
      </c>
      <c r="G3" s="94">
        <f t="shared" si="0"/>
        <v>5.9576719576719603E-2</v>
      </c>
      <c r="H3" s="94">
        <f t="shared" si="0"/>
        <v>0.28149999999999997</v>
      </c>
      <c r="I3">
        <v>1.1259999999999999</v>
      </c>
      <c r="K3" s="94">
        <f>K2*1.126</f>
        <v>5.4083210333255296E-3</v>
      </c>
    </row>
    <row r="4" spans="1:11">
      <c r="B4" s="94">
        <f>B3*1000</f>
        <v>5.3875598086124397</v>
      </c>
      <c r="C4" s="94">
        <f t="shared" ref="C4:H4" si="1">C3*1000</f>
        <v>5.4134615384615401</v>
      </c>
      <c r="D4" s="94">
        <f t="shared" si="1"/>
        <v>5.63</v>
      </c>
      <c r="E4" s="94">
        <f t="shared" si="1"/>
        <v>56.3</v>
      </c>
      <c r="F4" s="94">
        <f t="shared" si="1"/>
        <v>62.5555555555556</v>
      </c>
      <c r="G4" s="94">
        <f t="shared" si="1"/>
        <v>59.576719576719597</v>
      </c>
      <c r="H4" s="94">
        <f t="shared" si="1"/>
        <v>281.5</v>
      </c>
      <c r="I4">
        <v>1126</v>
      </c>
      <c r="K4" s="94">
        <f>K3*1000</f>
        <v>5.4083210333255298</v>
      </c>
    </row>
    <row r="5" spans="1:11">
      <c r="B5" s="94"/>
      <c r="C5" s="94"/>
      <c r="E5" s="94"/>
      <c r="F5" s="94"/>
    </row>
    <row r="6" spans="1:11">
      <c r="A6" t="s">
        <v>9</v>
      </c>
      <c r="B6" s="94">
        <v>4.7846900000000003E-3</v>
      </c>
      <c r="C6" s="94">
        <v>4.8076899999999999E-3</v>
      </c>
      <c r="D6">
        <v>5.0000000000000001E-3</v>
      </c>
      <c r="E6" s="94">
        <v>0.05</v>
      </c>
      <c r="F6" s="94">
        <v>5.5555559999999997E-2</v>
      </c>
      <c r="G6" s="94">
        <v>5.291005E-2</v>
      </c>
      <c r="H6">
        <v>0.25</v>
      </c>
      <c r="I6" s="94"/>
      <c r="K6">
        <v>4.8031300000000001E-3</v>
      </c>
    </row>
    <row r="7" spans="1:11">
      <c r="A7" t="s">
        <v>10</v>
      </c>
      <c r="B7" s="94">
        <v>5.3875599999999996E-3</v>
      </c>
      <c r="C7" s="94">
        <v>5.4134600000000001E-3</v>
      </c>
      <c r="D7">
        <v>5.6299999999999996E-3</v>
      </c>
      <c r="E7" s="94">
        <v>5.6300000000000003E-2</v>
      </c>
      <c r="F7" s="94">
        <v>6.2555559999999996E-2</v>
      </c>
      <c r="G7" s="94">
        <v>5.957672E-2</v>
      </c>
      <c r="H7">
        <v>0.28149999999999997</v>
      </c>
      <c r="I7" s="94"/>
      <c r="K7">
        <v>5.4083200000000003E-3</v>
      </c>
    </row>
    <row r="8" spans="1:11">
      <c r="A8" t="s">
        <v>11</v>
      </c>
      <c r="B8" s="94">
        <v>5.3875598099999999</v>
      </c>
      <c r="C8" s="94">
        <v>5.4134615300000002</v>
      </c>
      <c r="D8">
        <v>5.63</v>
      </c>
      <c r="E8" s="94">
        <v>56.3</v>
      </c>
      <c r="F8" s="94">
        <v>62.555555560000002</v>
      </c>
      <c r="G8" s="94">
        <v>59.576719580000002</v>
      </c>
      <c r="H8">
        <v>281.5</v>
      </c>
      <c r="I8" s="94"/>
      <c r="K8">
        <v>5.4083210299999998</v>
      </c>
    </row>
    <row r="10" spans="1:11">
      <c r="B10" s="94"/>
      <c r="C10" s="94"/>
      <c r="D10" s="94"/>
      <c r="E10" s="94"/>
      <c r="F10" s="94"/>
    </row>
    <row r="11" spans="1:11"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</row>
    <row r="12" spans="1:11">
      <c r="B12" s="94">
        <f>B13/1.126</f>
        <v>3.55239786856128E-2</v>
      </c>
      <c r="C12" s="94">
        <f t="shared" ref="C12:J12" si="2">C13/1.126</f>
        <v>4.93388592855733E-2</v>
      </c>
      <c r="D12" s="94">
        <f t="shared" si="2"/>
        <v>5.5506216696269997E-2</v>
      </c>
      <c r="E12" s="94">
        <f t="shared" si="2"/>
        <v>5.9206631142688003E-2</v>
      </c>
      <c r="F12" s="94">
        <f t="shared" si="2"/>
        <v>0.88809946714031995</v>
      </c>
      <c r="G12" s="94">
        <f t="shared" si="2"/>
        <v>3.8613020310448699E-3</v>
      </c>
      <c r="H12" s="94">
        <f t="shared" si="2"/>
        <v>4.9338859285573298E-3</v>
      </c>
      <c r="I12" s="94">
        <f t="shared" si="2"/>
        <v>5.2241145125901198E-3</v>
      </c>
      <c r="J12" s="94">
        <f t="shared" si="2"/>
        <v>2.2202486678508002</v>
      </c>
    </row>
    <row r="13" spans="1:11">
      <c r="B13" s="94">
        <f>1/25</f>
        <v>0.04</v>
      </c>
      <c r="C13" s="94">
        <f>1/18</f>
        <v>5.5555555555555601E-2</v>
      </c>
      <c r="D13" s="94">
        <f>1/16</f>
        <v>6.25E-2</v>
      </c>
      <c r="E13" s="94">
        <f>1/15</f>
        <v>6.6666666666666693E-2</v>
      </c>
      <c r="F13" s="94">
        <f>1/1</f>
        <v>1</v>
      </c>
      <c r="G13" s="94">
        <f>1/230</f>
        <v>4.3478260869565201E-3</v>
      </c>
      <c r="H13" s="94">
        <f>1/180</f>
        <v>5.5555555555555601E-3</v>
      </c>
      <c r="I13" s="94">
        <f>1/170</f>
        <v>5.8823529411764696E-3</v>
      </c>
      <c r="J13" s="94">
        <f>1/0.4</f>
        <v>2.5</v>
      </c>
    </row>
    <row r="14" spans="1:11">
      <c r="B14" s="94">
        <f>B13*1000</f>
        <v>40</v>
      </c>
      <c r="C14" s="94">
        <f t="shared" ref="C14:J14" si="3">C13*1000</f>
        <v>55.5555555555556</v>
      </c>
      <c r="D14" s="94">
        <f t="shared" si="3"/>
        <v>62.5</v>
      </c>
      <c r="E14" s="94">
        <f t="shared" si="3"/>
        <v>66.6666666666667</v>
      </c>
      <c r="F14" s="94">
        <f t="shared" si="3"/>
        <v>1000</v>
      </c>
      <c r="G14" s="94">
        <f t="shared" si="3"/>
        <v>4.3478260869565197</v>
      </c>
      <c r="H14" s="94">
        <f t="shared" si="3"/>
        <v>5.5555555555555598</v>
      </c>
      <c r="I14" s="94">
        <f t="shared" si="3"/>
        <v>5.8823529411764701</v>
      </c>
      <c r="J14" s="94">
        <f t="shared" si="3"/>
        <v>2500</v>
      </c>
    </row>
    <row r="15" spans="1:11">
      <c r="C15" s="94"/>
      <c r="D15" s="94"/>
      <c r="E15" s="94"/>
      <c r="F15" s="94"/>
      <c r="H15" s="94"/>
    </row>
    <row r="16" spans="1:11">
      <c r="A16" t="s">
        <v>9</v>
      </c>
      <c r="B16" s="94">
        <v>3.5523979999999997E-2</v>
      </c>
      <c r="C16" s="94">
        <v>4.9338859999999998E-2</v>
      </c>
      <c r="D16" s="94">
        <v>5.5506220000000002E-2</v>
      </c>
      <c r="E16" s="94">
        <v>5.9206630000000003E-2</v>
      </c>
      <c r="F16" s="94">
        <v>0.88809947</v>
      </c>
      <c r="G16">
        <v>3.8612999999999998E-3</v>
      </c>
      <c r="H16" s="94">
        <v>4.9338899999999998E-3</v>
      </c>
      <c r="I16">
        <v>5.2241099999999997E-3</v>
      </c>
      <c r="J16">
        <v>2.2202486700000001</v>
      </c>
    </row>
    <row r="17" spans="1:10">
      <c r="A17" t="s">
        <v>10</v>
      </c>
      <c r="B17" s="94">
        <v>0.04</v>
      </c>
      <c r="C17" s="94">
        <v>5.5555559999999997E-2</v>
      </c>
      <c r="D17" s="94">
        <v>6.25E-2</v>
      </c>
      <c r="E17" s="94">
        <v>6.6666669999999997E-2</v>
      </c>
      <c r="F17" s="94">
        <v>1</v>
      </c>
      <c r="G17">
        <v>4.3478299999999996E-3</v>
      </c>
      <c r="H17" s="94">
        <v>5.5555600000000002E-3</v>
      </c>
      <c r="I17">
        <v>5.8823499999999997E-3</v>
      </c>
      <c r="J17">
        <v>2.5</v>
      </c>
    </row>
    <row r="18" spans="1:10">
      <c r="A18" t="s">
        <v>11</v>
      </c>
      <c r="B18" s="94">
        <v>40</v>
      </c>
      <c r="C18" s="94">
        <v>55.555555560000002</v>
      </c>
      <c r="D18" s="94">
        <v>62.5</v>
      </c>
      <c r="E18" s="94">
        <v>66.666666669999998</v>
      </c>
      <c r="F18" s="94">
        <v>1000</v>
      </c>
      <c r="G18">
        <v>4.3478260899999999</v>
      </c>
      <c r="H18" s="94">
        <v>5.5555555600000002</v>
      </c>
      <c r="I18">
        <v>5.8823529399999996</v>
      </c>
      <c r="J18">
        <v>2500</v>
      </c>
    </row>
    <row r="21" spans="1:10">
      <c r="B21" t="s">
        <v>21</v>
      </c>
      <c r="C21" t="s">
        <v>22</v>
      </c>
    </row>
    <row r="22" spans="1:10">
      <c r="B22" s="94">
        <f>B23/1.126</f>
        <v>5.6208827034197398E-2</v>
      </c>
      <c r="C22">
        <f>C23/1.126</f>
        <v>6.9929091900812604E-2</v>
      </c>
    </row>
    <row r="23" spans="1:10">
      <c r="B23">
        <f>1/15.8</f>
        <v>6.3291139240506306E-2</v>
      </c>
      <c r="C23">
        <f>1/12.7</f>
        <v>7.8740157480315001E-2</v>
      </c>
    </row>
    <row r="24" spans="1:10">
      <c r="B24" s="94">
        <f>B23*1000</f>
        <v>63.291139240506297</v>
      </c>
      <c r="C24">
        <f>C23*1000</f>
        <v>78.740157480315006</v>
      </c>
    </row>
    <row r="26" spans="1:10">
      <c r="A26" t="s">
        <v>9</v>
      </c>
      <c r="B26">
        <v>5.620882E-2</v>
      </c>
      <c r="C26">
        <v>6.9929089999999999E-2</v>
      </c>
    </row>
    <row r="27" spans="1:10">
      <c r="A27" t="s">
        <v>10</v>
      </c>
      <c r="B27">
        <v>6.3291130000000001E-2</v>
      </c>
      <c r="C27">
        <v>7.8740160000000003E-2</v>
      </c>
    </row>
    <row r="28" spans="1:10">
      <c r="A28" t="s">
        <v>11</v>
      </c>
      <c r="B28">
        <v>63.29113924</v>
      </c>
      <c r="C28">
        <v>78.740157479999993</v>
      </c>
    </row>
  </sheetData>
  <phoneticPr fontId="3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AN219"/>
  <sheetViews>
    <sheetView workbookViewId="0">
      <pane ySplit="2" topLeftCell="A199" activePane="bottomLeft" state="frozen"/>
      <selection pane="bottomLeft" activeCell="B219" sqref="B219"/>
    </sheetView>
  </sheetViews>
  <sheetFormatPr defaultColWidth="8" defaultRowHeight="14.25"/>
  <cols>
    <col min="1" max="1" width="11" style="46" customWidth="1"/>
    <col min="2" max="2" width="10.625" style="47" customWidth="1"/>
    <col min="3" max="3" width="8.125" style="48" customWidth="1"/>
    <col min="4" max="4" width="39.75" style="48" customWidth="1"/>
    <col min="5" max="5" width="11.5" style="48" customWidth="1"/>
    <col min="6" max="7" width="16.375" style="49" customWidth="1"/>
    <col min="8" max="10" width="9.75" style="49" hidden="1" customWidth="1"/>
    <col min="11" max="11" width="8" style="49"/>
    <col min="12" max="13" width="10.625" style="49" customWidth="1"/>
    <col min="14" max="14" width="8.125" style="49" customWidth="1"/>
    <col min="15" max="15" width="29.875" style="49" customWidth="1"/>
    <col min="16" max="16" width="16.375" style="49" customWidth="1"/>
    <col min="17" max="17" width="9.625" style="49" customWidth="1"/>
    <col min="18" max="20" width="9.625" style="49" hidden="1" customWidth="1"/>
    <col min="21" max="21" width="8" style="49"/>
    <col min="22" max="23" width="9.625" style="49" customWidth="1"/>
    <col min="24" max="24" width="8" style="49"/>
    <col min="25" max="25" width="31.5" style="49" customWidth="1"/>
    <col min="26" max="27" width="8" style="49"/>
    <col min="28" max="30" width="8" style="49" hidden="1" customWidth="1"/>
    <col min="31" max="31" width="8" style="46"/>
    <col min="32" max="32" width="10.375" style="46" customWidth="1"/>
    <col min="33" max="34" width="8" style="46"/>
    <col min="35" max="35" width="23.75" style="46" customWidth="1"/>
    <col min="36" max="37" width="8" style="46"/>
    <col min="38" max="40" width="8" style="46" hidden="1" customWidth="1"/>
    <col min="41" max="16384" width="8" style="46"/>
  </cols>
  <sheetData>
    <row r="1" spans="1:40" ht="34.9" customHeight="1">
      <c r="A1" s="98" t="s">
        <v>23</v>
      </c>
      <c r="B1" s="98"/>
      <c r="C1" s="98"/>
      <c r="D1" s="98"/>
      <c r="E1" s="98"/>
      <c r="F1" s="98"/>
      <c r="G1" s="50"/>
      <c r="H1" s="50"/>
      <c r="I1" s="50"/>
      <c r="J1" s="50"/>
      <c r="L1" s="98" t="s">
        <v>24</v>
      </c>
      <c r="M1" s="98"/>
      <c r="N1" s="98"/>
      <c r="O1" s="98"/>
      <c r="P1" s="98"/>
      <c r="Q1" s="98"/>
      <c r="R1" s="50"/>
      <c r="S1" s="50"/>
      <c r="T1" s="50"/>
      <c r="V1" s="98" t="s">
        <v>25</v>
      </c>
      <c r="W1" s="98"/>
      <c r="X1" s="98"/>
      <c r="Y1" s="98"/>
      <c r="Z1" s="98"/>
      <c r="AA1" s="98"/>
      <c r="AB1" s="50"/>
      <c r="AC1" s="50"/>
      <c r="AD1" s="50"/>
      <c r="AF1" s="98" t="s">
        <v>26</v>
      </c>
      <c r="AG1" s="98"/>
      <c r="AH1" s="98"/>
      <c r="AI1" s="98"/>
      <c r="AJ1" s="98"/>
      <c r="AK1" s="98"/>
    </row>
    <row r="2" spans="1:40" s="45" customFormat="1" ht="14.1" customHeight="1">
      <c r="A2" s="51" t="s">
        <v>27</v>
      </c>
      <c r="B2" s="52" t="s">
        <v>28</v>
      </c>
      <c r="C2" s="53" t="s">
        <v>29</v>
      </c>
      <c r="D2" s="54" t="s">
        <v>30</v>
      </c>
      <c r="E2" s="53" t="s">
        <v>31</v>
      </c>
      <c r="F2" s="55" t="s">
        <v>32</v>
      </c>
      <c r="G2" s="55" t="s">
        <v>33</v>
      </c>
      <c r="H2" s="56" t="s">
        <v>34</v>
      </c>
      <c r="I2" s="56" t="s">
        <v>35</v>
      </c>
      <c r="J2" s="56" t="s">
        <v>36</v>
      </c>
      <c r="L2" s="51" t="s">
        <v>27</v>
      </c>
      <c r="M2" s="52" t="s">
        <v>28</v>
      </c>
      <c r="N2" s="53" t="s">
        <v>29</v>
      </c>
      <c r="O2" s="54" t="s">
        <v>30</v>
      </c>
      <c r="P2" s="53" t="s">
        <v>31</v>
      </c>
      <c r="Q2" s="55" t="s">
        <v>32</v>
      </c>
      <c r="R2" s="69" t="s">
        <v>34</v>
      </c>
      <c r="S2" s="69" t="s">
        <v>35</v>
      </c>
      <c r="T2" s="70" t="s">
        <v>36</v>
      </c>
      <c r="V2" s="51" t="s">
        <v>27</v>
      </c>
      <c r="W2" s="52" t="s">
        <v>28</v>
      </c>
      <c r="X2" s="53" t="s">
        <v>29</v>
      </c>
      <c r="Y2" s="54" t="s">
        <v>30</v>
      </c>
      <c r="Z2" s="53" t="s">
        <v>31</v>
      </c>
      <c r="AA2" s="55" t="s">
        <v>32</v>
      </c>
      <c r="AB2" s="69" t="s">
        <v>34</v>
      </c>
      <c r="AC2" s="69" t="s">
        <v>35</v>
      </c>
      <c r="AD2" s="70" t="s">
        <v>36</v>
      </c>
      <c r="AF2" s="51" t="s">
        <v>27</v>
      </c>
      <c r="AG2" s="52" t="s">
        <v>28</v>
      </c>
      <c r="AH2" s="53" t="s">
        <v>29</v>
      </c>
      <c r="AI2" s="54" t="s">
        <v>30</v>
      </c>
      <c r="AJ2" s="53" t="s">
        <v>31</v>
      </c>
      <c r="AK2" s="55" t="s">
        <v>32</v>
      </c>
      <c r="AL2" s="69" t="s">
        <v>34</v>
      </c>
      <c r="AM2" s="69" t="s">
        <v>35</v>
      </c>
      <c r="AN2" s="70" t="s">
        <v>36</v>
      </c>
    </row>
    <row r="3" spans="1:40" s="45" customFormat="1" ht="14.1" customHeight="1">
      <c r="A3" s="57" t="s">
        <v>37</v>
      </c>
      <c r="B3" s="58" t="s">
        <v>38</v>
      </c>
      <c r="C3" s="53" t="s">
        <v>39</v>
      </c>
      <c r="D3" s="59" t="s">
        <v>40</v>
      </c>
      <c r="E3" s="59" t="s">
        <v>41</v>
      </c>
      <c r="F3" s="58" t="s">
        <v>42</v>
      </c>
      <c r="G3" s="47" t="s">
        <v>43</v>
      </c>
      <c r="H3" s="60">
        <v>0.877</v>
      </c>
      <c r="I3" s="60">
        <f t="shared" ref="I3:I6" si="0">209*H3</f>
        <v>183.29300000000001</v>
      </c>
      <c r="J3" s="63">
        <f t="shared" ref="J3:J6" si="1">I3+14.7</f>
        <v>197.99299999999999</v>
      </c>
      <c r="L3" s="57" t="s">
        <v>44</v>
      </c>
      <c r="M3" s="58" t="s">
        <v>45</v>
      </c>
      <c r="N3" s="53" t="s">
        <v>46</v>
      </c>
      <c r="O3" s="59" t="s">
        <v>47</v>
      </c>
      <c r="P3" s="59" t="s">
        <v>48</v>
      </c>
      <c r="Q3" s="58" t="s">
        <v>42</v>
      </c>
      <c r="S3" s="45">
        <v>18</v>
      </c>
      <c r="T3" s="45">
        <f t="shared" ref="T3:T6" si="2">18+1.78</f>
        <v>19.78</v>
      </c>
      <c r="V3" s="67" t="s">
        <v>49</v>
      </c>
      <c r="W3" s="67" t="s">
        <v>50</v>
      </c>
      <c r="X3" s="55" t="s">
        <v>51</v>
      </c>
      <c r="Y3" s="67" t="s">
        <v>52</v>
      </c>
      <c r="Z3" s="67" t="s">
        <v>53</v>
      </c>
      <c r="AA3" s="67" t="s">
        <v>42</v>
      </c>
      <c r="AB3" s="73">
        <v>0.83899999999999997</v>
      </c>
      <c r="AC3" s="73">
        <f>16*AB3</f>
        <v>13.423999999999999</v>
      </c>
      <c r="AD3" s="74">
        <f t="shared" ref="AD3:AD14" si="3">AC3+0.83</f>
        <v>14.254</v>
      </c>
      <c r="AF3" s="57" t="s">
        <v>54</v>
      </c>
      <c r="AG3" s="72" t="s">
        <v>55</v>
      </c>
      <c r="AH3" s="51" t="s">
        <v>56</v>
      </c>
      <c r="AI3" s="57" t="s">
        <v>57</v>
      </c>
      <c r="AJ3" s="57" t="s">
        <v>58</v>
      </c>
      <c r="AK3" s="51" t="s">
        <v>59</v>
      </c>
      <c r="AL3" s="73">
        <v>0.86699999999999999</v>
      </c>
      <c r="AM3" s="73">
        <f>208.2*AL3</f>
        <v>180.5094</v>
      </c>
      <c r="AN3" s="73">
        <f>AM3+14.7</f>
        <v>195.20939999999999</v>
      </c>
    </row>
    <row r="4" spans="1:40" s="45" customFormat="1" ht="13.5" customHeight="1">
      <c r="A4" s="57" t="s">
        <v>60</v>
      </c>
      <c r="B4" s="58" t="s">
        <v>61</v>
      </c>
      <c r="C4" s="53" t="s">
        <v>39</v>
      </c>
      <c r="D4" s="59" t="s">
        <v>62</v>
      </c>
      <c r="E4" s="59" t="s">
        <v>41</v>
      </c>
      <c r="F4" s="58" t="s">
        <v>42</v>
      </c>
      <c r="G4" s="47" t="s">
        <v>43</v>
      </c>
      <c r="H4" s="60">
        <v>0.88100000000000001</v>
      </c>
      <c r="I4" s="60">
        <f t="shared" si="0"/>
        <v>184.12899999999999</v>
      </c>
      <c r="J4" s="60">
        <f t="shared" si="1"/>
        <v>198.82900000000001</v>
      </c>
      <c r="L4" s="57" t="s">
        <v>63</v>
      </c>
      <c r="M4" s="58" t="s">
        <v>64</v>
      </c>
      <c r="N4" s="53" t="s">
        <v>46</v>
      </c>
      <c r="O4" s="59" t="s">
        <v>65</v>
      </c>
      <c r="P4" s="59" t="s">
        <v>48</v>
      </c>
      <c r="Q4" s="58" t="s">
        <v>42</v>
      </c>
      <c r="S4" s="45">
        <v>18</v>
      </c>
      <c r="T4" s="45">
        <f t="shared" si="2"/>
        <v>19.78</v>
      </c>
      <c r="V4" s="67" t="s">
        <v>66</v>
      </c>
      <c r="W4" s="67" t="s">
        <v>67</v>
      </c>
      <c r="X4" s="55" t="s">
        <v>51</v>
      </c>
      <c r="Y4" s="67" t="s">
        <v>68</v>
      </c>
      <c r="Z4" s="67" t="s">
        <v>53</v>
      </c>
      <c r="AA4" s="67" t="s">
        <v>42</v>
      </c>
      <c r="AB4" s="73">
        <v>0.83799999999999997</v>
      </c>
      <c r="AC4" s="73">
        <f>16*AB4</f>
        <v>13.407999999999999</v>
      </c>
      <c r="AD4" s="74">
        <f t="shared" si="3"/>
        <v>14.238</v>
      </c>
      <c r="AF4" s="57" t="s">
        <v>69</v>
      </c>
      <c r="AG4" s="72" t="s">
        <v>70</v>
      </c>
      <c r="AH4" s="51" t="s">
        <v>56</v>
      </c>
      <c r="AI4" s="53" t="s">
        <v>71</v>
      </c>
      <c r="AJ4" s="59" t="s">
        <v>41</v>
      </c>
      <c r="AK4" s="76" t="s">
        <v>59</v>
      </c>
    </row>
    <row r="5" spans="1:40" s="45" customFormat="1" ht="14.1" customHeight="1">
      <c r="A5" s="57" t="s">
        <v>72</v>
      </c>
      <c r="B5" s="58" t="s">
        <v>73</v>
      </c>
      <c r="C5" s="53" t="s">
        <v>39</v>
      </c>
      <c r="D5" s="59" t="s">
        <v>74</v>
      </c>
      <c r="E5" s="59" t="s">
        <v>41</v>
      </c>
      <c r="F5" s="58" t="s">
        <v>42</v>
      </c>
      <c r="G5" s="47" t="s">
        <v>75</v>
      </c>
      <c r="H5" s="60">
        <v>0.85599999999999998</v>
      </c>
      <c r="I5" s="60">
        <f t="shared" si="0"/>
        <v>178.904</v>
      </c>
      <c r="J5" s="60">
        <f t="shared" si="1"/>
        <v>193.60400000000001</v>
      </c>
      <c r="L5" s="57" t="s">
        <v>76</v>
      </c>
      <c r="M5" s="58" t="s">
        <v>77</v>
      </c>
      <c r="N5" s="53" t="s">
        <v>46</v>
      </c>
      <c r="O5" s="59" t="s">
        <v>78</v>
      </c>
      <c r="P5" s="59" t="s">
        <v>48</v>
      </c>
      <c r="Q5" s="58" t="s">
        <v>42</v>
      </c>
      <c r="S5" s="45">
        <v>18</v>
      </c>
      <c r="T5" s="45">
        <f t="shared" si="2"/>
        <v>19.78</v>
      </c>
      <c r="V5" s="67" t="s">
        <v>79</v>
      </c>
      <c r="W5" s="67" t="s">
        <v>80</v>
      </c>
      <c r="X5" s="55" t="s">
        <v>51</v>
      </c>
      <c r="Y5" s="67" t="s">
        <v>81</v>
      </c>
      <c r="Z5" s="67" t="s">
        <v>53</v>
      </c>
      <c r="AA5" s="67" t="s">
        <v>42</v>
      </c>
      <c r="AB5" s="73">
        <v>0.84399999999999997</v>
      </c>
      <c r="AC5" s="73">
        <f>16*AB5</f>
        <v>13.504</v>
      </c>
      <c r="AD5" s="74">
        <f t="shared" si="3"/>
        <v>14.334</v>
      </c>
    </row>
    <row r="6" spans="1:40" s="45" customFormat="1" ht="14.1" customHeight="1">
      <c r="A6" s="57" t="s">
        <v>82</v>
      </c>
      <c r="B6" s="58" t="s">
        <v>83</v>
      </c>
      <c r="C6" s="53" t="s">
        <v>39</v>
      </c>
      <c r="D6" s="59" t="s">
        <v>84</v>
      </c>
      <c r="E6" s="59" t="s">
        <v>41</v>
      </c>
      <c r="F6" s="58" t="s">
        <v>42</v>
      </c>
      <c r="G6" s="47" t="s">
        <v>75</v>
      </c>
      <c r="H6" s="60">
        <v>0.86</v>
      </c>
      <c r="I6" s="60">
        <f t="shared" si="0"/>
        <v>179.74</v>
      </c>
      <c r="J6" s="60">
        <f t="shared" si="1"/>
        <v>194.44</v>
      </c>
      <c r="L6" s="57" t="s">
        <v>85</v>
      </c>
      <c r="M6" s="58" t="s">
        <v>86</v>
      </c>
      <c r="N6" s="53" t="s">
        <v>46</v>
      </c>
      <c r="O6" s="59" t="s">
        <v>87</v>
      </c>
      <c r="P6" s="59" t="s">
        <v>48</v>
      </c>
      <c r="Q6" s="58" t="s">
        <v>42</v>
      </c>
      <c r="S6" s="45">
        <v>18</v>
      </c>
      <c r="T6" s="45">
        <f t="shared" si="2"/>
        <v>19.78</v>
      </c>
      <c r="V6" s="67" t="s">
        <v>88</v>
      </c>
      <c r="W6" s="67" t="s">
        <v>89</v>
      </c>
      <c r="X6" s="55" t="s">
        <v>51</v>
      </c>
      <c r="Y6" s="67" t="s">
        <v>90</v>
      </c>
      <c r="Z6" s="67" t="s">
        <v>91</v>
      </c>
      <c r="AA6" s="67" t="s">
        <v>42</v>
      </c>
      <c r="AB6" s="73">
        <v>0.83799999999999997</v>
      </c>
      <c r="AC6" s="73">
        <f t="shared" ref="AC6:AC10" si="4">12*AB6</f>
        <v>10.055999999999999</v>
      </c>
      <c r="AD6" s="74">
        <f t="shared" si="3"/>
        <v>10.885999999999999</v>
      </c>
    </row>
    <row r="7" spans="1:40" s="45" customFormat="1" ht="14.1" customHeight="1">
      <c r="A7" s="57" t="s">
        <v>92</v>
      </c>
      <c r="B7" s="58" t="s">
        <v>93</v>
      </c>
      <c r="C7" s="53" t="s">
        <v>39</v>
      </c>
      <c r="D7" s="59" t="s">
        <v>94</v>
      </c>
      <c r="E7" s="59" t="s">
        <v>95</v>
      </c>
      <c r="F7" s="58" t="s">
        <v>42</v>
      </c>
      <c r="G7" s="47" t="s">
        <v>75</v>
      </c>
      <c r="H7" s="60">
        <v>0.85599999999999998</v>
      </c>
      <c r="I7" s="60">
        <f>20*H7</f>
        <v>17.12</v>
      </c>
      <c r="J7" s="60">
        <f>I7+1.78</f>
        <v>18.899999999999999</v>
      </c>
      <c r="L7" s="64" t="s">
        <v>96</v>
      </c>
      <c r="M7" s="65" t="s">
        <v>97</v>
      </c>
      <c r="N7" s="54" t="s">
        <v>46</v>
      </c>
      <c r="O7" s="66" t="s">
        <v>98</v>
      </c>
      <c r="P7" s="66" t="s">
        <v>99</v>
      </c>
      <c r="Q7" s="65" t="s">
        <v>42</v>
      </c>
      <c r="V7" s="67" t="s">
        <v>100</v>
      </c>
      <c r="W7" s="67" t="s">
        <v>101</v>
      </c>
      <c r="X7" s="55" t="s">
        <v>51</v>
      </c>
      <c r="Y7" s="67" t="s">
        <v>102</v>
      </c>
      <c r="Z7" s="67" t="s">
        <v>91</v>
      </c>
      <c r="AA7" s="67" t="s">
        <v>42</v>
      </c>
      <c r="AB7" s="73">
        <v>0.83899999999999997</v>
      </c>
      <c r="AC7" s="73">
        <f t="shared" si="4"/>
        <v>10.068</v>
      </c>
      <c r="AD7" s="74">
        <f t="shared" si="3"/>
        <v>10.898</v>
      </c>
    </row>
    <row r="8" spans="1:40" s="45" customFormat="1" ht="14.1" customHeight="1">
      <c r="A8" s="57" t="s">
        <v>103</v>
      </c>
      <c r="B8" s="58" t="s">
        <v>104</v>
      </c>
      <c r="C8" s="53" t="s">
        <v>39</v>
      </c>
      <c r="D8" s="59" t="s">
        <v>105</v>
      </c>
      <c r="E8" s="59" t="s">
        <v>41</v>
      </c>
      <c r="F8" s="58" t="s">
        <v>42</v>
      </c>
      <c r="G8" s="47" t="s">
        <v>106</v>
      </c>
      <c r="H8" s="60">
        <v>0.90500000000000003</v>
      </c>
      <c r="I8" s="60">
        <f>209*H8</f>
        <v>189.14500000000001</v>
      </c>
      <c r="J8" s="60">
        <f>I8+14.7</f>
        <v>203.845</v>
      </c>
      <c r="L8" s="57" t="s">
        <v>107</v>
      </c>
      <c r="M8" s="58" t="s">
        <v>108</v>
      </c>
      <c r="N8" s="53" t="s">
        <v>46</v>
      </c>
      <c r="O8" s="67" t="s">
        <v>109</v>
      </c>
      <c r="P8" s="59" t="s">
        <v>48</v>
      </c>
      <c r="Q8" s="58" t="s">
        <v>42</v>
      </c>
      <c r="V8" s="67" t="s">
        <v>110</v>
      </c>
      <c r="W8" s="67" t="s">
        <v>111</v>
      </c>
      <c r="X8" s="55" t="s">
        <v>51</v>
      </c>
      <c r="Y8" s="67" t="s">
        <v>112</v>
      </c>
      <c r="Z8" s="67" t="s">
        <v>91</v>
      </c>
      <c r="AA8" s="67" t="s">
        <v>42</v>
      </c>
      <c r="AB8" s="73">
        <v>0.84399999999999997</v>
      </c>
      <c r="AC8" s="73">
        <f t="shared" si="4"/>
        <v>10.128</v>
      </c>
      <c r="AD8" s="74">
        <f t="shared" si="3"/>
        <v>10.958</v>
      </c>
    </row>
    <row r="9" spans="1:40" s="45" customFormat="1" ht="14.1" customHeight="1">
      <c r="A9" s="57" t="s">
        <v>113</v>
      </c>
      <c r="B9" s="58" t="s">
        <v>114</v>
      </c>
      <c r="C9" s="53" t="s">
        <v>39</v>
      </c>
      <c r="D9" s="59" t="s">
        <v>115</v>
      </c>
      <c r="E9" s="59" t="s">
        <v>95</v>
      </c>
      <c r="F9" s="58" t="s">
        <v>42</v>
      </c>
      <c r="G9" s="47" t="s">
        <v>75</v>
      </c>
      <c r="H9" s="60">
        <v>0.86</v>
      </c>
      <c r="I9" s="60">
        <f>20*H9</f>
        <v>17.2</v>
      </c>
      <c r="J9" s="60">
        <f>I9+1.78</f>
        <v>18.98</v>
      </c>
      <c r="L9" s="57" t="s">
        <v>116</v>
      </c>
      <c r="M9" s="58" t="s">
        <v>117</v>
      </c>
      <c r="N9" s="53" t="s">
        <v>46</v>
      </c>
      <c r="O9" s="67" t="s">
        <v>118</v>
      </c>
      <c r="P9" s="59" t="s">
        <v>48</v>
      </c>
      <c r="Q9" s="58" t="s">
        <v>42</v>
      </c>
      <c r="S9" s="45">
        <v>18</v>
      </c>
      <c r="T9" s="45">
        <f t="shared" ref="T9:T15" si="5">18+1.78</f>
        <v>19.78</v>
      </c>
      <c r="V9" s="67" t="s">
        <v>119</v>
      </c>
      <c r="W9" s="67" t="s">
        <v>120</v>
      </c>
      <c r="X9" s="55" t="s">
        <v>51</v>
      </c>
      <c r="Y9" s="67" t="s">
        <v>121</v>
      </c>
      <c r="Z9" s="67" t="s">
        <v>91</v>
      </c>
      <c r="AA9" s="67" t="s">
        <v>42</v>
      </c>
      <c r="AB9" s="73">
        <v>0.84130000000000005</v>
      </c>
      <c r="AC9" s="73">
        <f t="shared" si="4"/>
        <v>10.095599999999999</v>
      </c>
      <c r="AD9" s="74">
        <f t="shared" si="3"/>
        <v>10.925599999999999</v>
      </c>
    </row>
    <row r="10" spans="1:40" s="45" customFormat="1" ht="14.1" customHeight="1">
      <c r="A10" s="57" t="s">
        <v>122</v>
      </c>
      <c r="B10" s="58" t="s">
        <v>123</v>
      </c>
      <c r="C10" s="53" t="s">
        <v>39</v>
      </c>
      <c r="D10" s="59" t="s">
        <v>124</v>
      </c>
      <c r="E10" s="59" t="s">
        <v>53</v>
      </c>
      <c r="F10" s="58" t="s">
        <v>42</v>
      </c>
      <c r="G10" s="47" t="s">
        <v>125</v>
      </c>
      <c r="H10" s="60">
        <v>0.86580000000000001</v>
      </c>
      <c r="I10" s="60">
        <f>16*H10</f>
        <v>13.8528</v>
      </c>
      <c r="J10" s="60">
        <f>I10+0.83</f>
        <v>14.6828</v>
      </c>
      <c r="L10" s="57" t="s">
        <v>126</v>
      </c>
      <c r="M10" s="58" t="s">
        <v>127</v>
      </c>
      <c r="N10" s="53" t="s">
        <v>46</v>
      </c>
      <c r="O10" s="59" t="s">
        <v>128</v>
      </c>
      <c r="P10" s="59" t="s">
        <v>129</v>
      </c>
      <c r="Q10" s="58" t="s">
        <v>130</v>
      </c>
      <c r="S10" s="45">
        <v>18</v>
      </c>
      <c r="T10" s="45">
        <f t="shared" si="5"/>
        <v>19.78</v>
      </c>
      <c r="V10" s="67" t="s">
        <v>131</v>
      </c>
      <c r="W10" s="67" t="s">
        <v>132</v>
      </c>
      <c r="X10" s="55" t="s">
        <v>51</v>
      </c>
      <c r="Y10" s="67" t="s">
        <v>133</v>
      </c>
      <c r="Z10" s="67" t="s">
        <v>91</v>
      </c>
      <c r="AA10" s="67" t="s">
        <v>42</v>
      </c>
      <c r="AB10" s="73">
        <v>0.84030000000000005</v>
      </c>
      <c r="AC10" s="73">
        <f t="shared" si="4"/>
        <v>10.083600000000001</v>
      </c>
      <c r="AD10" s="74">
        <f t="shared" si="3"/>
        <v>10.913600000000001</v>
      </c>
    </row>
    <row r="11" spans="1:40" s="45" customFormat="1" ht="14.1" customHeight="1">
      <c r="A11" s="57" t="s">
        <v>134</v>
      </c>
      <c r="B11" s="58" t="s">
        <v>135</v>
      </c>
      <c r="C11" s="53" t="s">
        <v>39</v>
      </c>
      <c r="D11" s="59" t="s">
        <v>136</v>
      </c>
      <c r="E11" s="59" t="s">
        <v>41</v>
      </c>
      <c r="F11" s="58" t="s">
        <v>42</v>
      </c>
      <c r="G11" s="47" t="s">
        <v>43</v>
      </c>
      <c r="H11" s="60">
        <v>1.0740000000000001</v>
      </c>
      <c r="I11" s="60">
        <f t="shared" ref="I11:I16" si="6">209*H11</f>
        <v>224.46600000000001</v>
      </c>
      <c r="J11" s="60">
        <f t="shared" ref="J11:J16" si="7">I11+14.7</f>
        <v>239.166</v>
      </c>
      <c r="L11" s="57" t="s">
        <v>137</v>
      </c>
      <c r="M11" s="58" t="s">
        <v>138</v>
      </c>
      <c r="N11" s="53" t="s">
        <v>46</v>
      </c>
      <c r="O11" s="53" t="s">
        <v>139</v>
      </c>
      <c r="P11" s="59" t="s">
        <v>140</v>
      </c>
      <c r="Q11" s="52" t="s">
        <v>141</v>
      </c>
      <c r="V11" s="67" t="s">
        <v>142</v>
      </c>
      <c r="W11" s="67" t="s">
        <v>143</v>
      </c>
      <c r="X11" s="55" t="s">
        <v>51</v>
      </c>
      <c r="Y11" s="67" t="s">
        <v>144</v>
      </c>
      <c r="Z11" s="67" t="s">
        <v>53</v>
      </c>
      <c r="AA11" s="67" t="s">
        <v>42</v>
      </c>
      <c r="AB11" s="73">
        <v>0.84030000000000005</v>
      </c>
      <c r="AC11" s="73">
        <f>16*AB11</f>
        <v>13.444800000000001</v>
      </c>
      <c r="AD11" s="74">
        <f t="shared" si="3"/>
        <v>14.274800000000001</v>
      </c>
    </row>
    <row r="12" spans="1:40" s="45" customFormat="1" ht="14.1" customHeight="1">
      <c r="A12" s="57" t="s">
        <v>145</v>
      </c>
      <c r="B12" s="58" t="s">
        <v>146</v>
      </c>
      <c r="C12" s="53" t="s">
        <v>39</v>
      </c>
      <c r="D12" s="59" t="s">
        <v>147</v>
      </c>
      <c r="E12" s="59" t="s">
        <v>41</v>
      </c>
      <c r="F12" s="58" t="s">
        <v>42</v>
      </c>
      <c r="G12" s="47" t="s">
        <v>75</v>
      </c>
      <c r="H12" s="60"/>
      <c r="I12" s="60"/>
      <c r="J12" s="60"/>
      <c r="L12" s="57" t="s">
        <v>148</v>
      </c>
      <c r="M12" s="58" t="s">
        <v>149</v>
      </c>
      <c r="N12" s="53" t="s">
        <v>46</v>
      </c>
      <c r="O12" s="59" t="s">
        <v>150</v>
      </c>
      <c r="P12" s="59" t="s">
        <v>48</v>
      </c>
      <c r="Q12" s="58" t="s">
        <v>42</v>
      </c>
      <c r="S12" s="45">
        <v>18</v>
      </c>
      <c r="T12" s="45">
        <v>19.78</v>
      </c>
      <c r="V12" s="67" t="s">
        <v>151</v>
      </c>
      <c r="W12" s="67" t="s">
        <v>152</v>
      </c>
      <c r="X12" s="55" t="s">
        <v>51</v>
      </c>
      <c r="Y12" s="67" t="s">
        <v>153</v>
      </c>
      <c r="Z12" s="67" t="s">
        <v>91</v>
      </c>
      <c r="AA12" s="67" t="s">
        <v>42</v>
      </c>
      <c r="AB12" s="73">
        <v>0.84599999999999997</v>
      </c>
      <c r="AC12" s="73">
        <f>12*AB12</f>
        <v>10.151999999999999</v>
      </c>
      <c r="AD12" s="74">
        <f t="shared" si="3"/>
        <v>10.981999999999999</v>
      </c>
    </row>
    <row r="13" spans="1:40" s="45" customFormat="1" ht="14.1" customHeight="1">
      <c r="A13" s="57" t="s">
        <v>154</v>
      </c>
      <c r="B13" s="58" t="s">
        <v>155</v>
      </c>
      <c r="C13" s="53" t="s">
        <v>39</v>
      </c>
      <c r="D13" s="59" t="s">
        <v>156</v>
      </c>
      <c r="E13" s="59" t="s">
        <v>95</v>
      </c>
      <c r="F13" s="58" t="s">
        <v>42</v>
      </c>
      <c r="G13" s="47" t="s">
        <v>75</v>
      </c>
      <c r="H13" s="60">
        <v>0.85399999999999998</v>
      </c>
      <c r="I13" s="60">
        <f t="shared" ref="I13:I17" si="8">20*H13</f>
        <v>17.079999999999998</v>
      </c>
      <c r="J13" s="60">
        <f t="shared" ref="J13:J17" si="9">I13+1.78</f>
        <v>18.86</v>
      </c>
      <c r="L13" s="57" t="s">
        <v>157</v>
      </c>
      <c r="M13" s="58" t="s">
        <v>158</v>
      </c>
      <c r="N13" s="53" t="s">
        <v>46</v>
      </c>
      <c r="O13" s="59" t="s">
        <v>159</v>
      </c>
      <c r="P13" s="59" t="s">
        <v>160</v>
      </c>
      <c r="Q13" s="58" t="s">
        <v>42</v>
      </c>
      <c r="S13" s="45">
        <v>180</v>
      </c>
      <c r="T13" s="45">
        <f>180+14.7</f>
        <v>194.7</v>
      </c>
      <c r="V13" s="67" t="s">
        <v>161</v>
      </c>
      <c r="W13" s="67" t="s">
        <v>162</v>
      </c>
      <c r="X13" s="55" t="s">
        <v>51</v>
      </c>
      <c r="Y13" s="67" t="s">
        <v>163</v>
      </c>
      <c r="Z13" s="67" t="s">
        <v>91</v>
      </c>
      <c r="AA13" s="67" t="s">
        <v>42</v>
      </c>
      <c r="AB13" s="73">
        <v>0.84299999999999997</v>
      </c>
      <c r="AC13" s="73">
        <f>12*AB13</f>
        <v>10.116</v>
      </c>
      <c r="AD13" s="74">
        <f t="shared" si="3"/>
        <v>10.946</v>
      </c>
    </row>
    <row r="14" spans="1:40" s="45" customFormat="1" ht="14.1" customHeight="1">
      <c r="A14" s="57" t="s">
        <v>164</v>
      </c>
      <c r="B14" s="58" t="s">
        <v>165</v>
      </c>
      <c r="C14" s="53" t="s">
        <v>39</v>
      </c>
      <c r="D14" s="59" t="s">
        <v>166</v>
      </c>
      <c r="E14" s="59" t="s">
        <v>41</v>
      </c>
      <c r="F14" s="58" t="s">
        <v>42</v>
      </c>
      <c r="G14" s="47" t="s">
        <v>75</v>
      </c>
      <c r="H14" s="60">
        <v>0.85399999999999998</v>
      </c>
      <c r="I14" s="60">
        <f t="shared" si="6"/>
        <v>178.48599999999999</v>
      </c>
      <c r="J14" s="60">
        <f t="shared" si="7"/>
        <v>193.18600000000001</v>
      </c>
      <c r="L14" s="57" t="s">
        <v>167</v>
      </c>
      <c r="M14" s="58" t="s">
        <v>168</v>
      </c>
      <c r="N14" s="53" t="s">
        <v>46</v>
      </c>
      <c r="O14" s="59" t="s">
        <v>169</v>
      </c>
      <c r="P14" s="59" t="s">
        <v>129</v>
      </c>
      <c r="Q14" s="58" t="s">
        <v>130</v>
      </c>
      <c r="S14" s="45">
        <v>18</v>
      </c>
      <c r="T14" s="45">
        <f t="shared" si="5"/>
        <v>19.78</v>
      </c>
      <c r="V14" s="67" t="s">
        <v>170</v>
      </c>
      <c r="W14" s="67" t="s">
        <v>171</v>
      </c>
      <c r="X14" s="55" t="s">
        <v>51</v>
      </c>
      <c r="Y14" s="67" t="s">
        <v>172</v>
      </c>
      <c r="Z14" s="67" t="s">
        <v>53</v>
      </c>
      <c r="AA14" s="67" t="s">
        <v>42</v>
      </c>
      <c r="AB14" s="73">
        <v>0.84299999999999997</v>
      </c>
      <c r="AC14" s="73">
        <f>16*AB14</f>
        <v>13.488</v>
      </c>
      <c r="AD14" s="74">
        <f t="shared" si="3"/>
        <v>14.318</v>
      </c>
    </row>
    <row r="15" spans="1:40" s="45" customFormat="1" ht="14.1" customHeight="1">
      <c r="A15" s="57" t="s">
        <v>173</v>
      </c>
      <c r="B15" s="58" t="s">
        <v>174</v>
      </c>
      <c r="C15" s="53" t="s">
        <v>39</v>
      </c>
      <c r="D15" s="59" t="s">
        <v>175</v>
      </c>
      <c r="E15" s="59" t="s">
        <v>95</v>
      </c>
      <c r="F15" s="58" t="s">
        <v>42</v>
      </c>
      <c r="G15" s="47" t="s">
        <v>75</v>
      </c>
      <c r="H15" s="60">
        <v>0.86</v>
      </c>
      <c r="I15" s="60">
        <f t="shared" si="8"/>
        <v>17.2</v>
      </c>
      <c r="J15" s="60">
        <f t="shared" si="9"/>
        <v>18.98</v>
      </c>
      <c r="L15" s="57" t="s">
        <v>176</v>
      </c>
      <c r="M15" s="58" t="s">
        <v>177</v>
      </c>
      <c r="N15" s="53" t="s">
        <v>46</v>
      </c>
      <c r="O15" s="59" t="s">
        <v>178</v>
      </c>
      <c r="P15" s="59" t="s">
        <v>48</v>
      </c>
      <c r="Q15" s="58" t="s">
        <v>130</v>
      </c>
      <c r="S15" s="45">
        <v>18</v>
      </c>
      <c r="T15" s="45">
        <f t="shared" si="5"/>
        <v>19.78</v>
      </c>
      <c r="V15" s="67" t="s">
        <v>179</v>
      </c>
      <c r="W15" s="67" t="s">
        <v>180</v>
      </c>
      <c r="X15" s="55" t="s">
        <v>51</v>
      </c>
      <c r="Y15" s="67" t="s">
        <v>40</v>
      </c>
      <c r="Z15" s="67" t="s">
        <v>41</v>
      </c>
      <c r="AA15" s="67" t="s">
        <v>42</v>
      </c>
      <c r="AB15" s="73">
        <v>0.877</v>
      </c>
      <c r="AC15" s="73">
        <f t="shared" ref="AC15:AC17" si="10">209*AB15</f>
        <v>183.29300000000001</v>
      </c>
      <c r="AD15" s="74">
        <f t="shared" ref="AD15:AD17" si="11">AC15+14.7</f>
        <v>197.99299999999999</v>
      </c>
    </row>
    <row r="16" spans="1:40" s="45" customFormat="1" ht="14.1" customHeight="1">
      <c r="A16" s="57" t="s">
        <v>181</v>
      </c>
      <c r="B16" s="58" t="s">
        <v>182</v>
      </c>
      <c r="C16" s="53" t="s">
        <v>39</v>
      </c>
      <c r="D16" s="59" t="s">
        <v>183</v>
      </c>
      <c r="E16" s="59" t="s">
        <v>41</v>
      </c>
      <c r="F16" s="58" t="s">
        <v>42</v>
      </c>
      <c r="G16" s="47" t="s">
        <v>75</v>
      </c>
      <c r="H16" s="60">
        <v>0.85599999999999998</v>
      </c>
      <c r="I16" s="60">
        <f t="shared" si="6"/>
        <v>178.904</v>
      </c>
      <c r="J16" s="60">
        <f t="shared" si="7"/>
        <v>193.60400000000001</v>
      </c>
      <c r="L16" s="57" t="s">
        <v>184</v>
      </c>
      <c r="M16" s="58" t="s">
        <v>185</v>
      </c>
      <c r="N16" s="53" t="s">
        <v>46</v>
      </c>
      <c r="O16" s="59" t="s">
        <v>186</v>
      </c>
      <c r="P16" s="59" t="s">
        <v>140</v>
      </c>
      <c r="Q16" s="55" t="s">
        <v>187</v>
      </c>
      <c r="V16" s="67" t="s">
        <v>188</v>
      </c>
      <c r="W16" s="67" t="s">
        <v>189</v>
      </c>
      <c r="X16" s="55" t="s">
        <v>51</v>
      </c>
      <c r="Y16" s="67" t="s">
        <v>62</v>
      </c>
      <c r="Z16" s="67" t="s">
        <v>41</v>
      </c>
      <c r="AA16" s="67" t="s">
        <v>42</v>
      </c>
      <c r="AB16" s="73">
        <v>0.88100000000000001</v>
      </c>
      <c r="AC16" s="73">
        <f t="shared" si="10"/>
        <v>184.12899999999999</v>
      </c>
      <c r="AD16" s="74">
        <f t="shared" si="11"/>
        <v>198.82900000000001</v>
      </c>
    </row>
    <row r="17" spans="1:30" s="45" customFormat="1" ht="14.1" customHeight="1">
      <c r="A17" s="57" t="s">
        <v>190</v>
      </c>
      <c r="B17" s="58" t="s">
        <v>191</v>
      </c>
      <c r="C17" s="53" t="s">
        <v>39</v>
      </c>
      <c r="D17" s="59" t="s">
        <v>192</v>
      </c>
      <c r="E17" s="59" t="s">
        <v>95</v>
      </c>
      <c r="F17" s="58" t="s">
        <v>42</v>
      </c>
      <c r="G17" s="47" t="s">
        <v>193</v>
      </c>
      <c r="H17" s="60">
        <v>0.879</v>
      </c>
      <c r="I17" s="60">
        <f t="shared" si="8"/>
        <v>17.579999999999998</v>
      </c>
      <c r="J17" s="60">
        <f t="shared" si="9"/>
        <v>19.36</v>
      </c>
      <c r="L17" s="57" t="s">
        <v>194</v>
      </c>
      <c r="M17" s="58" t="s">
        <v>195</v>
      </c>
      <c r="N17" s="53" t="s">
        <v>46</v>
      </c>
      <c r="O17" s="59" t="s">
        <v>196</v>
      </c>
      <c r="P17" s="59" t="s">
        <v>129</v>
      </c>
      <c r="Q17" s="58" t="s">
        <v>130</v>
      </c>
      <c r="S17" s="45">
        <v>18</v>
      </c>
      <c r="T17" s="45">
        <f t="shared" ref="T17:T22" si="12">18+1.78</f>
        <v>19.78</v>
      </c>
      <c r="V17" s="67" t="s">
        <v>197</v>
      </c>
      <c r="W17" s="67" t="s">
        <v>198</v>
      </c>
      <c r="X17" s="55" t="s">
        <v>51</v>
      </c>
      <c r="Y17" s="67" t="s">
        <v>199</v>
      </c>
      <c r="Z17" s="67" t="s">
        <v>41</v>
      </c>
      <c r="AA17" s="67" t="s">
        <v>42</v>
      </c>
      <c r="AB17" s="73">
        <v>0.88300000000000001</v>
      </c>
      <c r="AC17" s="73">
        <f t="shared" si="10"/>
        <v>184.547</v>
      </c>
      <c r="AD17" s="74">
        <f t="shared" si="11"/>
        <v>199.24700000000001</v>
      </c>
    </row>
    <row r="18" spans="1:30" s="45" customFormat="1" ht="14.1" customHeight="1">
      <c r="A18" s="57" t="s">
        <v>200</v>
      </c>
      <c r="B18" s="58" t="s">
        <v>201</v>
      </c>
      <c r="C18" s="53" t="s">
        <v>39</v>
      </c>
      <c r="D18" s="59" t="s">
        <v>199</v>
      </c>
      <c r="E18" s="59" t="s">
        <v>41</v>
      </c>
      <c r="F18" s="58" t="s">
        <v>42</v>
      </c>
      <c r="G18" s="47" t="s">
        <v>43</v>
      </c>
      <c r="H18" s="60">
        <v>0.88300000000000001</v>
      </c>
      <c r="I18" s="60">
        <f t="shared" ref="I18:I23" si="13">209*H18</f>
        <v>184.547</v>
      </c>
      <c r="J18" s="60">
        <f t="shared" ref="J18:J23" si="14">I18+14.7</f>
        <v>199.24700000000001</v>
      </c>
      <c r="L18" s="57" t="s">
        <v>202</v>
      </c>
      <c r="M18" s="58" t="s">
        <v>203</v>
      </c>
      <c r="N18" s="53" t="s">
        <v>46</v>
      </c>
      <c r="O18" s="53" t="s">
        <v>204</v>
      </c>
      <c r="P18" s="59" t="s">
        <v>129</v>
      </c>
      <c r="Q18" s="52" t="s">
        <v>141</v>
      </c>
      <c r="V18" s="67" t="s">
        <v>205</v>
      </c>
      <c r="W18" s="67" t="s">
        <v>206</v>
      </c>
      <c r="X18" s="55" t="s">
        <v>51</v>
      </c>
      <c r="Y18" s="67" t="s">
        <v>207</v>
      </c>
      <c r="Z18" s="67" t="s">
        <v>95</v>
      </c>
      <c r="AA18" s="67" t="s">
        <v>42</v>
      </c>
      <c r="AB18" s="73">
        <v>1.0740000000000001</v>
      </c>
      <c r="AC18" s="73">
        <f>20*AB18</f>
        <v>21.48</v>
      </c>
      <c r="AD18" s="74">
        <f>AC18+1.78</f>
        <v>23.26</v>
      </c>
    </row>
    <row r="19" spans="1:30" s="45" customFormat="1" ht="14.1" customHeight="1">
      <c r="A19" s="57" t="s">
        <v>208</v>
      </c>
      <c r="B19" s="58" t="s">
        <v>209</v>
      </c>
      <c r="C19" s="53" t="s">
        <v>39</v>
      </c>
      <c r="D19" s="59" t="s">
        <v>210</v>
      </c>
      <c r="E19" s="59" t="s">
        <v>95</v>
      </c>
      <c r="F19" s="58" t="s">
        <v>42</v>
      </c>
      <c r="G19" s="47" t="s">
        <v>43</v>
      </c>
      <c r="H19" s="60">
        <v>0.88100000000000001</v>
      </c>
      <c r="I19" s="60">
        <f>20*H19</f>
        <v>17.62</v>
      </c>
      <c r="J19" s="60">
        <f>I19+1.78</f>
        <v>19.399999999999999</v>
      </c>
      <c r="L19" s="57" t="s">
        <v>211</v>
      </c>
      <c r="M19" s="58" t="s">
        <v>212</v>
      </c>
      <c r="N19" s="53" t="s">
        <v>46</v>
      </c>
      <c r="O19" s="53" t="s">
        <v>213</v>
      </c>
      <c r="P19" s="59" t="s">
        <v>129</v>
      </c>
      <c r="Q19" s="52" t="s">
        <v>141</v>
      </c>
      <c r="V19" s="67" t="s">
        <v>214</v>
      </c>
      <c r="W19" s="67" t="s">
        <v>215</v>
      </c>
      <c r="X19" s="55" t="s">
        <v>51</v>
      </c>
      <c r="Y19" s="67" t="s">
        <v>216</v>
      </c>
      <c r="Z19" s="67" t="s">
        <v>41</v>
      </c>
      <c r="AA19" s="67" t="s">
        <v>42</v>
      </c>
      <c r="AB19" s="73">
        <v>0.84899999999999998</v>
      </c>
      <c r="AC19" s="73">
        <f>209*AB19</f>
        <v>177.441</v>
      </c>
      <c r="AD19" s="74">
        <f>AC19+14.7</f>
        <v>192.14099999999999</v>
      </c>
    </row>
    <row r="20" spans="1:30" s="45" customFormat="1" ht="14.1" customHeight="1">
      <c r="A20" s="57" t="s">
        <v>217</v>
      </c>
      <c r="B20" s="58" t="s">
        <v>218</v>
      </c>
      <c r="C20" s="53" t="s">
        <v>39</v>
      </c>
      <c r="D20" s="59" t="s">
        <v>219</v>
      </c>
      <c r="E20" s="59" t="s">
        <v>41</v>
      </c>
      <c r="F20" s="58" t="s">
        <v>42</v>
      </c>
      <c r="G20" s="47" t="s">
        <v>43</v>
      </c>
      <c r="H20" s="60">
        <v>0.89700000000000002</v>
      </c>
      <c r="I20" s="60">
        <f t="shared" si="13"/>
        <v>187.47300000000001</v>
      </c>
      <c r="J20" s="60">
        <f t="shared" si="14"/>
        <v>202.173</v>
      </c>
      <c r="L20" s="57" t="s">
        <v>220</v>
      </c>
      <c r="M20" s="58" t="s">
        <v>221</v>
      </c>
      <c r="N20" s="53" t="s">
        <v>46</v>
      </c>
      <c r="O20" s="59" t="s">
        <v>222</v>
      </c>
      <c r="P20" s="59" t="s">
        <v>129</v>
      </c>
      <c r="Q20" s="58" t="s">
        <v>130</v>
      </c>
      <c r="S20" s="45">
        <v>18</v>
      </c>
      <c r="T20" s="45">
        <f t="shared" si="12"/>
        <v>19.78</v>
      </c>
      <c r="V20" s="67" t="s">
        <v>223</v>
      </c>
      <c r="W20" s="67" t="s">
        <v>224</v>
      </c>
      <c r="X20" s="55" t="s">
        <v>51</v>
      </c>
      <c r="Y20" s="67" t="s">
        <v>225</v>
      </c>
      <c r="Z20" s="67" t="s">
        <v>95</v>
      </c>
      <c r="AA20" s="67" t="s">
        <v>42</v>
      </c>
      <c r="AB20" s="73">
        <v>0.84899999999999998</v>
      </c>
      <c r="AC20" s="73">
        <f>20*AB20</f>
        <v>16.98</v>
      </c>
      <c r="AD20" s="74">
        <f>AC20+1.78</f>
        <v>18.760000000000002</v>
      </c>
    </row>
    <row r="21" spans="1:30" s="45" customFormat="1" ht="14.1" customHeight="1">
      <c r="A21" s="57" t="s">
        <v>226</v>
      </c>
      <c r="B21" s="58" t="s">
        <v>227</v>
      </c>
      <c r="C21" s="53" t="s">
        <v>39</v>
      </c>
      <c r="D21" s="59" t="s">
        <v>228</v>
      </c>
      <c r="E21" s="59" t="s">
        <v>41</v>
      </c>
      <c r="F21" s="58" t="s">
        <v>42</v>
      </c>
      <c r="G21" s="47" t="s">
        <v>43</v>
      </c>
      <c r="H21" s="60">
        <v>0.90300000000000002</v>
      </c>
      <c r="I21" s="60">
        <f t="shared" si="13"/>
        <v>188.727</v>
      </c>
      <c r="J21" s="60">
        <f t="shared" si="14"/>
        <v>203.42699999999999</v>
      </c>
      <c r="L21" s="57" t="s">
        <v>229</v>
      </c>
      <c r="M21" s="58" t="s">
        <v>230</v>
      </c>
      <c r="N21" s="53" t="s">
        <v>46</v>
      </c>
      <c r="O21" s="59" t="s">
        <v>231</v>
      </c>
      <c r="P21" s="59" t="s">
        <v>129</v>
      </c>
      <c r="Q21" s="58" t="s">
        <v>42</v>
      </c>
      <c r="S21" s="45">
        <v>18</v>
      </c>
      <c r="T21" s="45">
        <f t="shared" si="12"/>
        <v>19.78</v>
      </c>
      <c r="V21" s="67" t="s">
        <v>232</v>
      </c>
      <c r="W21" s="67" t="s">
        <v>233</v>
      </c>
      <c r="X21" s="55" t="s">
        <v>51</v>
      </c>
      <c r="Y21" s="55" t="s">
        <v>234</v>
      </c>
      <c r="Z21" s="67" t="s">
        <v>41</v>
      </c>
      <c r="AA21" s="67" t="s">
        <v>42</v>
      </c>
      <c r="AB21" s="73">
        <v>0.878</v>
      </c>
      <c r="AC21" s="73">
        <f>209*AB21</f>
        <v>183.50200000000001</v>
      </c>
      <c r="AD21" s="74">
        <f>AC21+14.7</f>
        <v>198.202</v>
      </c>
    </row>
    <row r="22" spans="1:30" s="45" customFormat="1" ht="14.1" customHeight="1">
      <c r="A22" s="57" t="s">
        <v>235</v>
      </c>
      <c r="B22" s="58" t="s">
        <v>236</v>
      </c>
      <c r="C22" s="53" t="s">
        <v>39</v>
      </c>
      <c r="D22" s="59" t="s">
        <v>237</v>
      </c>
      <c r="E22" s="59" t="s">
        <v>41</v>
      </c>
      <c r="F22" s="58" t="s">
        <v>42</v>
      </c>
      <c r="G22" s="47" t="s">
        <v>75</v>
      </c>
      <c r="H22" s="60">
        <v>0.86</v>
      </c>
      <c r="I22" s="60">
        <f t="shared" si="13"/>
        <v>179.74</v>
      </c>
      <c r="J22" s="60">
        <f t="shared" si="14"/>
        <v>194.44</v>
      </c>
      <c r="L22" s="57" t="s">
        <v>238</v>
      </c>
      <c r="M22" s="58" t="s">
        <v>239</v>
      </c>
      <c r="N22" s="53" t="s">
        <v>46</v>
      </c>
      <c r="O22" s="59" t="s">
        <v>240</v>
      </c>
      <c r="P22" s="59" t="s">
        <v>129</v>
      </c>
      <c r="Q22" s="58" t="s">
        <v>42</v>
      </c>
      <c r="S22" s="45">
        <v>18</v>
      </c>
      <c r="T22" s="45">
        <f t="shared" si="12"/>
        <v>19.78</v>
      </c>
      <c r="V22" s="67" t="s">
        <v>241</v>
      </c>
      <c r="W22" s="67" t="s">
        <v>242</v>
      </c>
      <c r="X22" s="55" t="s">
        <v>51</v>
      </c>
      <c r="Y22" s="55" t="s">
        <v>243</v>
      </c>
      <c r="Z22" s="67" t="s">
        <v>244</v>
      </c>
      <c r="AA22" s="67" t="s">
        <v>42</v>
      </c>
      <c r="AB22" s="73"/>
      <c r="AC22" s="73"/>
      <c r="AD22" s="74"/>
    </row>
    <row r="23" spans="1:30" s="45" customFormat="1" ht="14.1" customHeight="1">
      <c r="A23" s="57" t="s">
        <v>245</v>
      </c>
      <c r="B23" s="58" t="s">
        <v>246</v>
      </c>
      <c r="C23" s="53" t="s">
        <v>39</v>
      </c>
      <c r="D23" s="59" t="s">
        <v>247</v>
      </c>
      <c r="E23" s="59" t="s">
        <v>41</v>
      </c>
      <c r="F23" s="58" t="s">
        <v>42</v>
      </c>
      <c r="G23" s="47" t="s">
        <v>75</v>
      </c>
      <c r="H23" s="60">
        <v>0.85399999999999998</v>
      </c>
      <c r="I23" s="60">
        <f t="shared" si="13"/>
        <v>178.48599999999999</v>
      </c>
      <c r="J23" s="60">
        <f t="shared" si="14"/>
        <v>193.18600000000001</v>
      </c>
      <c r="L23" s="57" t="s">
        <v>248</v>
      </c>
      <c r="M23" s="58" t="s">
        <v>249</v>
      </c>
      <c r="N23" s="53" t="s">
        <v>46</v>
      </c>
      <c r="O23" s="53" t="s">
        <v>250</v>
      </c>
      <c r="P23" s="59" t="s">
        <v>140</v>
      </c>
      <c r="Q23" s="52" t="s">
        <v>141</v>
      </c>
      <c r="V23" s="67" t="s">
        <v>251</v>
      </c>
      <c r="W23" s="67" t="s">
        <v>252</v>
      </c>
      <c r="X23" s="55" t="s">
        <v>51</v>
      </c>
      <c r="Y23" s="55" t="s">
        <v>253</v>
      </c>
      <c r="Z23" s="67" t="s">
        <v>244</v>
      </c>
      <c r="AA23" s="67" t="s">
        <v>42</v>
      </c>
      <c r="AB23" s="73"/>
      <c r="AC23" s="73"/>
      <c r="AD23" s="74"/>
    </row>
    <row r="24" spans="1:30" s="45" customFormat="1" ht="14.1" customHeight="1">
      <c r="A24" s="57" t="s">
        <v>254</v>
      </c>
      <c r="B24" s="58" t="s">
        <v>255</v>
      </c>
      <c r="C24" s="53" t="s">
        <v>39</v>
      </c>
      <c r="D24" s="59" t="s">
        <v>256</v>
      </c>
      <c r="E24" s="59" t="s">
        <v>95</v>
      </c>
      <c r="F24" s="58" t="s">
        <v>42</v>
      </c>
      <c r="G24" s="47" t="s">
        <v>75</v>
      </c>
      <c r="H24" s="60">
        <v>0.85599999999999998</v>
      </c>
      <c r="I24" s="60">
        <f>20*H24</f>
        <v>17.12</v>
      </c>
      <c r="J24" s="60">
        <f>I24+1.78</f>
        <v>18.899999999999999</v>
      </c>
      <c r="L24" s="57" t="s">
        <v>257</v>
      </c>
      <c r="M24" s="58" t="s">
        <v>258</v>
      </c>
      <c r="N24" s="53" t="s">
        <v>46</v>
      </c>
      <c r="O24" s="59" t="s">
        <v>259</v>
      </c>
      <c r="P24" s="59" t="s">
        <v>260</v>
      </c>
      <c r="Q24" s="58" t="s">
        <v>130</v>
      </c>
      <c r="S24" s="45">
        <v>12</v>
      </c>
      <c r="T24" s="45">
        <f>12+0.83</f>
        <v>12.83</v>
      </c>
      <c r="V24" s="67" t="s">
        <v>261</v>
      </c>
      <c r="W24" s="67" t="s">
        <v>262</v>
      </c>
      <c r="X24" s="55" t="s">
        <v>51</v>
      </c>
      <c r="Y24" s="67" t="s">
        <v>263</v>
      </c>
      <c r="Z24" s="67" t="s">
        <v>53</v>
      </c>
      <c r="AA24" s="67" t="s">
        <v>42</v>
      </c>
      <c r="AB24" s="73">
        <v>0.84599999999999997</v>
      </c>
      <c r="AC24" s="73">
        <f>16*AB24</f>
        <v>13.536</v>
      </c>
      <c r="AD24" s="74">
        <f>AC24+0.83</f>
        <v>14.366</v>
      </c>
    </row>
    <row r="25" spans="1:30" s="45" customFormat="1" ht="14.1" customHeight="1">
      <c r="A25" s="57" t="s">
        <v>264</v>
      </c>
      <c r="B25" s="58" t="s">
        <v>265</v>
      </c>
      <c r="C25" s="53" t="s">
        <v>39</v>
      </c>
      <c r="D25" s="59" t="s">
        <v>266</v>
      </c>
      <c r="E25" s="59" t="s">
        <v>244</v>
      </c>
      <c r="F25" s="58" t="s">
        <v>42</v>
      </c>
      <c r="G25" s="47" t="s">
        <v>267</v>
      </c>
      <c r="H25" s="60"/>
      <c r="I25" s="68">
        <v>17500</v>
      </c>
      <c r="J25" s="60">
        <v>17610</v>
      </c>
      <c r="L25" s="57" t="s">
        <v>268</v>
      </c>
      <c r="M25" s="58" t="s">
        <v>269</v>
      </c>
      <c r="N25" s="53" t="s">
        <v>46</v>
      </c>
      <c r="O25" s="59" t="s">
        <v>270</v>
      </c>
      <c r="P25" s="59" t="s">
        <v>129</v>
      </c>
      <c r="Q25" s="58" t="s">
        <v>130</v>
      </c>
      <c r="S25" s="45">
        <v>18</v>
      </c>
      <c r="T25" s="45">
        <f>18+1.78</f>
        <v>19.78</v>
      </c>
      <c r="V25" s="67" t="s">
        <v>271</v>
      </c>
      <c r="W25" s="67" t="s">
        <v>272</v>
      </c>
      <c r="X25" s="55" t="s">
        <v>51</v>
      </c>
      <c r="Y25" s="67" t="s">
        <v>273</v>
      </c>
      <c r="Z25" s="67" t="s">
        <v>53</v>
      </c>
      <c r="AA25" s="67" t="s">
        <v>42</v>
      </c>
      <c r="AB25" s="73">
        <v>0.84099999999999997</v>
      </c>
      <c r="AC25" s="73">
        <f>16*AB25</f>
        <v>13.456</v>
      </c>
      <c r="AD25" s="74">
        <f>AC25+0.83</f>
        <v>14.286</v>
      </c>
    </row>
    <row r="26" spans="1:30" s="45" customFormat="1" ht="14.1" customHeight="1">
      <c r="A26" s="57" t="s">
        <v>274</v>
      </c>
      <c r="B26" s="58" t="s">
        <v>275</v>
      </c>
      <c r="C26" s="53" t="s">
        <v>39</v>
      </c>
      <c r="D26" s="59" t="s">
        <v>276</v>
      </c>
      <c r="E26" s="59" t="s">
        <v>95</v>
      </c>
      <c r="F26" s="58" t="s">
        <v>42</v>
      </c>
      <c r="G26" s="47" t="s">
        <v>277</v>
      </c>
      <c r="H26" s="60">
        <v>0.88100000000000001</v>
      </c>
      <c r="I26" s="60">
        <f>20*H26</f>
        <v>17.62</v>
      </c>
      <c r="J26" s="60">
        <f>I26+1.78</f>
        <v>19.399999999999999</v>
      </c>
      <c r="L26" s="57" t="s">
        <v>278</v>
      </c>
      <c r="M26" s="58" t="s">
        <v>279</v>
      </c>
      <c r="N26" s="53" t="s">
        <v>46</v>
      </c>
      <c r="O26" s="59" t="s">
        <v>280</v>
      </c>
      <c r="P26" s="59" t="s">
        <v>129</v>
      </c>
      <c r="Q26" s="58" t="s">
        <v>42</v>
      </c>
      <c r="S26" s="45">
        <v>18</v>
      </c>
      <c r="T26" s="45">
        <f>18+1.78</f>
        <v>19.78</v>
      </c>
      <c r="V26" s="67" t="s">
        <v>281</v>
      </c>
      <c r="W26" s="67" t="s">
        <v>282</v>
      </c>
      <c r="X26" s="55" t="s">
        <v>51</v>
      </c>
      <c r="Y26" s="55" t="s">
        <v>283</v>
      </c>
      <c r="Z26" s="67" t="s">
        <v>284</v>
      </c>
      <c r="AA26" s="55" t="s">
        <v>141</v>
      </c>
      <c r="AB26" s="69"/>
      <c r="AC26" s="69"/>
      <c r="AD26" s="74"/>
    </row>
    <row r="27" spans="1:30" s="45" customFormat="1" ht="14.1" customHeight="1">
      <c r="A27" s="57" t="s">
        <v>285</v>
      </c>
      <c r="B27" s="58" t="s">
        <v>286</v>
      </c>
      <c r="C27" s="53" t="s">
        <v>39</v>
      </c>
      <c r="D27" s="61" t="s">
        <v>287</v>
      </c>
      <c r="E27" s="59" t="s">
        <v>41</v>
      </c>
      <c r="F27" s="58" t="s">
        <v>42</v>
      </c>
      <c r="G27" s="47" t="s">
        <v>288</v>
      </c>
      <c r="H27" s="60">
        <v>0.878</v>
      </c>
      <c r="I27" s="60">
        <f t="shared" ref="I27:I32" si="15">209*H27</f>
        <v>183.50200000000001</v>
      </c>
      <c r="J27" s="60">
        <f t="shared" ref="J27:J32" si="16">I27+14.7</f>
        <v>198.202</v>
      </c>
      <c r="L27" s="57" t="s">
        <v>289</v>
      </c>
      <c r="M27" s="58" t="s">
        <v>290</v>
      </c>
      <c r="N27" s="53" t="s">
        <v>46</v>
      </c>
      <c r="O27" s="53" t="s">
        <v>291</v>
      </c>
      <c r="P27" s="59" t="s">
        <v>140</v>
      </c>
      <c r="Q27" s="52" t="s">
        <v>141</v>
      </c>
      <c r="V27" s="67" t="s">
        <v>292</v>
      </c>
      <c r="W27" s="67" t="s">
        <v>293</v>
      </c>
      <c r="X27" s="55" t="s">
        <v>51</v>
      </c>
      <c r="Y27" s="55" t="s">
        <v>294</v>
      </c>
      <c r="Z27" s="67" t="s">
        <v>295</v>
      </c>
      <c r="AA27" s="55" t="s">
        <v>141</v>
      </c>
      <c r="AB27" s="69"/>
      <c r="AC27" s="69"/>
      <c r="AD27" s="74"/>
    </row>
    <row r="28" spans="1:30" s="45" customFormat="1" ht="14.1" customHeight="1">
      <c r="A28" s="57" t="s">
        <v>296</v>
      </c>
      <c r="B28" s="58" t="s">
        <v>297</v>
      </c>
      <c r="C28" s="53" t="s">
        <v>39</v>
      </c>
      <c r="D28" s="59" t="s">
        <v>298</v>
      </c>
      <c r="E28" s="59" t="s">
        <v>41</v>
      </c>
      <c r="F28" s="58" t="s">
        <v>42</v>
      </c>
      <c r="G28" s="47" t="s">
        <v>277</v>
      </c>
      <c r="H28" s="60">
        <v>0.88100000000000001</v>
      </c>
      <c r="I28" s="60">
        <f t="shared" si="15"/>
        <v>184.12899999999999</v>
      </c>
      <c r="J28" s="60">
        <f t="shared" si="16"/>
        <v>198.82900000000001</v>
      </c>
      <c r="L28" s="57" t="s">
        <v>299</v>
      </c>
      <c r="M28" s="58" t="s">
        <v>300</v>
      </c>
      <c r="N28" s="53" t="s">
        <v>46</v>
      </c>
      <c r="O28" s="53" t="s">
        <v>301</v>
      </c>
      <c r="P28" s="59" t="s">
        <v>140</v>
      </c>
      <c r="Q28" s="52" t="s">
        <v>141</v>
      </c>
      <c r="V28" s="67" t="s">
        <v>302</v>
      </c>
      <c r="W28" s="67" t="s">
        <v>303</v>
      </c>
      <c r="X28" s="55" t="s">
        <v>51</v>
      </c>
      <c r="Y28" s="55" t="s">
        <v>304</v>
      </c>
      <c r="Z28" s="67" t="s">
        <v>284</v>
      </c>
      <c r="AA28" s="55" t="s">
        <v>305</v>
      </c>
      <c r="AB28" s="69"/>
      <c r="AC28" s="69"/>
      <c r="AD28" s="74"/>
    </row>
    <row r="29" spans="1:30" s="45" customFormat="1" ht="14.1" customHeight="1">
      <c r="A29" s="57" t="s">
        <v>306</v>
      </c>
      <c r="B29" s="58" t="s">
        <v>307</v>
      </c>
      <c r="C29" s="53" t="s">
        <v>39</v>
      </c>
      <c r="D29" s="59" t="s">
        <v>308</v>
      </c>
      <c r="E29" s="59" t="s">
        <v>244</v>
      </c>
      <c r="F29" s="58" t="s">
        <v>42</v>
      </c>
      <c r="G29" s="47" t="s">
        <v>267</v>
      </c>
      <c r="H29" s="60"/>
      <c r="I29" s="68">
        <v>17500</v>
      </c>
      <c r="J29" s="60">
        <v>17610</v>
      </c>
      <c r="L29" s="57" t="s">
        <v>309</v>
      </c>
      <c r="M29" s="58" t="s">
        <v>310</v>
      </c>
      <c r="N29" s="53" t="s">
        <v>46</v>
      </c>
      <c r="O29" s="59" t="s">
        <v>311</v>
      </c>
      <c r="P29" s="59" t="s">
        <v>160</v>
      </c>
      <c r="Q29" s="58" t="s">
        <v>42</v>
      </c>
      <c r="S29" s="45">
        <f>180</f>
        <v>180</v>
      </c>
      <c r="T29" s="45">
        <f>180+14.7</f>
        <v>194.7</v>
      </c>
      <c r="V29" s="67" t="s">
        <v>312</v>
      </c>
      <c r="W29" s="67" t="s">
        <v>313</v>
      </c>
      <c r="X29" s="55" t="s">
        <v>51</v>
      </c>
      <c r="Y29" s="55" t="s">
        <v>314</v>
      </c>
      <c r="Z29" s="67" t="s">
        <v>295</v>
      </c>
      <c r="AA29" s="55" t="s">
        <v>305</v>
      </c>
      <c r="AB29" s="69"/>
      <c r="AC29" s="69"/>
      <c r="AD29" s="74"/>
    </row>
    <row r="30" spans="1:30" s="45" customFormat="1" ht="14.1" customHeight="1">
      <c r="A30" s="57" t="s">
        <v>315</v>
      </c>
      <c r="B30" s="58" t="s">
        <v>316</v>
      </c>
      <c r="C30" s="53" t="s">
        <v>39</v>
      </c>
      <c r="D30" s="59" t="s">
        <v>317</v>
      </c>
      <c r="E30" s="59" t="s">
        <v>95</v>
      </c>
      <c r="F30" s="58" t="s">
        <v>42</v>
      </c>
      <c r="G30" s="47" t="s">
        <v>318</v>
      </c>
      <c r="H30" s="60">
        <v>0.86799999999999999</v>
      </c>
      <c r="I30" s="60">
        <f t="shared" ref="I30:I35" si="17">20*H30</f>
        <v>17.36</v>
      </c>
      <c r="J30" s="60">
        <f>I30+1.78</f>
        <v>19.14</v>
      </c>
      <c r="L30" s="57" t="s">
        <v>319</v>
      </c>
      <c r="M30" s="58" t="s">
        <v>320</v>
      </c>
      <c r="N30" s="53" t="s">
        <v>46</v>
      </c>
      <c r="O30" s="67" t="s">
        <v>321</v>
      </c>
      <c r="P30" s="59" t="s">
        <v>129</v>
      </c>
      <c r="Q30" s="67" t="s">
        <v>130</v>
      </c>
      <c r="V30" s="67" t="s">
        <v>322</v>
      </c>
      <c r="W30" s="67" t="s">
        <v>323</v>
      </c>
      <c r="X30" s="55" t="s">
        <v>51</v>
      </c>
      <c r="Y30" s="55" t="s">
        <v>324</v>
      </c>
      <c r="Z30" s="67" t="s">
        <v>325</v>
      </c>
      <c r="AA30" s="55" t="s">
        <v>141</v>
      </c>
      <c r="AB30" s="69"/>
      <c r="AC30" s="69"/>
      <c r="AD30" s="74"/>
    </row>
    <row r="31" spans="1:30" s="45" customFormat="1" ht="14.1" customHeight="1">
      <c r="A31" s="57" t="s">
        <v>326</v>
      </c>
      <c r="B31" s="58" t="s">
        <v>327</v>
      </c>
      <c r="C31" s="53" t="s">
        <v>39</v>
      </c>
      <c r="D31" s="59" t="s">
        <v>328</v>
      </c>
      <c r="E31" s="59" t="s">
        <v>41</v>
      </c>
      <c r="F31" s="52" t="s">
        <v>59</v>
      </c>
      <c r="G31" s="47" t="s">
        <v>43</v>
      </c>
      <c r="H31" s="60">
        <v>0.879</v>
      </c>
      <c r="I31" s="60">
        <f t="shared" si="15"/>
        <v>183.71100000000001</v>
      </c>
      <c r="J31" s="60">
        <f t="shared" si="16"/>
        <v>198.411</v>
      </c>
      <c r="L31" s="57" t="s">
        <v>329</v>
      </c>
      <c r="M31" s="58" t="s">
        <v>330</v>
      </c>
      <c r="N31" s="53" t="s">
        <v>46</v>
      </c>
      <c r="O31" s="59" t="s">
        <v>331</v>
      </c>
      <c r="P31" s="59" t="s">
        <v>332</v>
      </c>
      <c r="Q31" s="55" t="s">
        <v>187</v>
      </c>
      <c r="V31" s="67" t="s">
        <v>333</v>
      </c>
      <c r="W31" s="67" t="s">
        <v>334</v>
      </c>
      <c r="X31" s="55" t="s">
        <v>51</v>
      </c>
      <c r="Y31" s="67" t="s">
        <v>136</v>
      </c>
      <c r="Z31" s="67" t="s">
        <v>41</v>
      </c>
      <c r="AA31" s="55" t="s">
        <v>59</v>
      </c>
      <c r="AB31" s="73">
        <v>1.0740000000000001</v>
      </c>
      <c r="AC31" s="73">
        <f>209*AB31</f>
        <v>224.46600000000001</v>
      </c>
      <c r="AD31" s="74">
        <f>AC31+14.7</f>
        <v>239.166</v>
      </c>
    </row>
    <row r="32" spans="1:30" s="45" customFormat="1" ht="14.1" customHeight="1">
      <c r="A32" s="57" t="s">
        <v>335</v>
      </c>
      <c r="B32" s="58" t="s">
        <v>336</v>
      </c>
      <c r="C32" s="53" t="s">
        <v>39</v>
      </c>
      <c r="D32" s="59" t="s">
        <v>337</v>
      </c>
      <c r="E32" s="59" t="s">
        <v>41</v>
      </c>
      <c r="F32" s="58" t="s">
        <v>42</v>
      </c>
      <c r="G32" s="47" t="s">
        <v>75</v>
      </c>
      <c r="H32" s="60">
        <v>0.83499999999999996</v>
      </c>
      <c r="I32" s="60">
        <f t="shared" si="15"/>
        <v>174.51499999999999</v>
      </c>
      <c r="J32" s="60">
        <f t="shared" si="16"/>
        <v>189.215</v>
      </c>
      <c r="L32" s="57" t="s">
        <v>338</v>
      </c>
      <c r="M32" s="58" t="s">
        <v>339</v>
      </c>
      <c r="N32" s="53" t="s">
        <v>46</v>
      </c>
      <c r="O32" s="59" t="s">
        <v>340</v>
      </c>
      <c r="P32" s="67" t="s">
        <v>341</v>
      </c>
      <c r="Q32" s="58" t="s">
        <v>130</v>
      </c>
      <c r="S32" s="45">
        <v>170</v>
      </c>
      <c r="T32" s="45">
        <f>170+1.78</f>
        <v>171.78</v>
      </c>
      <c r="V32" s="67" t="s">
        <v>342</v>
      </c>
      <c r="W32" s="67" t="s">
        <v>343</v>
      </c>
      <c r="X32" s="55" t="s">
        <v>51</v>
      </c>
      <c r="Y32" s="55" t="s">
        <v>344</v>
      </c>
      <c r="Z32" s="67" t="s">
        <v>325</v>
      </c>
      <c r="AA32" s="55" t="s">
        <v>141</v>
      </c>
      <c r="AB32" s="73"/>
      <c r="AC32" s="73"/>
      <c r="AD32" s="74"/>
    </row>
    <row r="33" spans="1:30" s="45" customFormat="1" ht="14.1" customHeight="1">
      <c r="A33" s="57" t="s">
        <v>345</v>
      </c>
      <c r="B33" s="58" t="s">
        <v>346</v>
      </c>
      <c r="C33" s="53" t="s">
        <v>39</v>
      </c>
      <c r="D33" s="59" t="s">
        <v>347</v>
      </c>
      <c r="E33" s="59" t="s">
        <v>95</v>
      </c>
      <c r="F33" s="58" t="s">
        <v>42</v>
      </c>
      <c r="G33" s="47" t="s">
        <v>43</v>
      </c>
      <c r="H33" s="60">
        <v>0.89700000000000002</v>
      </c>
      <c r="I33" s="60">
        <f t="shared" si="17"/>
        <v>17.940000000000001</v>
      </c>
      <c r="J33" s="60">
        <f>I33+1.78</f>
        <v>19.72</v>
      </c>
      <c r="L33" s="57" t="s">
        <v>348</v>
      </c>
      <c r="M33" s="58" t="s">
        <v>349</v>
      </c>
      <c r="N33" s="53" t="s">
        <v>46</v>
      </c>
      <c r="O33" s="67" t="s">
        <v>350</v>
      </c>
      <c r="P33" s="67" t="s">
        <v>351</v>
      </c>
      <c r="Q33" s="58" t="s">
        <v>130</v>
      </c>
      <c r="V33" s="67" t="s">
        <v>352</v>
      </c>
      <c r="W33" s="67" t="s">
        <v>353</v>
      </c>
      <c r="X33" s="55" t="s">
        <v>51</v>
      </c>
      <c r="Y33" s="67" t="s">
        <v>98</v>
      </c>
      <c r="Z33" s="67" t="s">
        <v>99</v>
      </c>
      <c r="AA33" s="58" t="s">
        <v>42</v>
      </c>
      <c r="AB33" s="73"/>
      <c r="AC33" s="73" t="s">
        <v>354</v>
      </c>
      <c r="AD33" s="74"/>
    </row>
    <row r="34" spans="1:30" s="45" customFormat="1" ht="14.1" customHeight="1">
      <c r="A34" s="57" t="s">
        <v>355</v>
      </c>
      <c r="B34" s="58" t="s">
        <v>356</v>
      </c>
      <c r="C34" s="53" t="s">
        <v>39</v>
      </c>
      <c r="D34" s="59" t="s">
        <v>357</v>
      </c>
      <c r="E34" s="59" t="s">
        <v>41</v>
      </c>
      <c r="F34" s="58" t="s">
        <v>42</v>
      </c>
      <c r="G34" s="47" t="s">
        <v>43</v>
      </c>
      <c r="H34" s="60">
        <v>0.89700000000000002</v>
      </c>
      <c r="I34" s="60">
        <f>209*H34</f>
        <v>187.47300000000001</v>
      </c>
      <c r="J34" s="60">
        <f>I34+14.7</f>
        <v>202.173</v>
      </c>
      <c r="L34" s="57" t="s">
        <v>358</v>
      </c>
      <c r="M34" s="58" t="s">
        <v>359</v>
      </c>
      <c r="N34" s="53" t="s">
        <v>46</v>
      </c>
      <c r="O34" s="55" t="s">
        <v>360</v>
      </c>
      <c r="P34" s="59" t="s">
        <v>129</v>
      </c>
      <c r="Q34" s="58" t="s">
        <v>130</v>
      </c>
      <c r="S34" s="45">
        <v>18</v>
      </c>
      <c r="T34" s="45">
        <f t="shared" ref="T34:T36" si="18">18+1.78</f>
        <v>19.78</v>
      </c>
      <c r="V34" s="67" t="s">
        <v>361</v>
      </c>
      <c r="W34" s="67" t="s">
        <v>362</v>
      </c>
      <c r="X34" s="55" t="s">
        <v>51</v>
      </c>
      <c r="Y34" s="67" t="s">
        <v>363</v>
      </c>
      <c r="Z34" s="67" t="s">
        <v>364</v>
      </c>
      <c r="AA34" s="67" t="s">
        <v>365</v>
      </c>
      <c r="AB34" s="73"/>
      <c r="AC34" s="73"/>
      <c r="AD34" s="74"/>
    </row>
    <row r="35" spans="1:30" s="45" customFormat="1" ht="14.1" customHeight="1">
      <c r="A35" s="57" t="s">
        <v>366</v>
      </c>
      <c r="B35" s="58" t="s">
        <v>367</v>
      </c>
      <c r="C35" s="53" t="s">
        <v>39</v>
      </c>
      <c r="D35" s="59" t="s">
        <v>368</v>
      </c>
      <c r="E35" s="59" t="s">
        <v>95</v>
      </c>
      <c r="F35" s="58" t="s">
        <v>42</v>
      </c>
      <c r="G35" s="47" t="s">
        <v>43</v>
      </c>
      <c r="H35" s="60">
        <v>0.89700000000000002</v>
      </c>
      <c r="I35" s="60">
        <f t="shared" si="17"/>
        <v>17.940000000000001</v>
      </c>
      <c r="J35" s="60">
        <f>1.78+I35</f>
        <v>19.72</v>
      </c>
      <c r="L35" s="57" t="s">
        <v>369</v>
      </c>
      <c r="M35" s="58" t="s">
        <v>370</v>
      </c>
      <c r="N35" s="53" t="s">
        <v>46</v>
      </c>
      <c r="O35" s="67" t="s">
        <v>371</v>
      </c>
      <c r="P35" s="59" t="s">
        <v>129</v>
      </c>
      <c r="Q35" s="58" t="s">
        <v>42</v>
      </c>
      <c r="S35" s="45">
        <v>18</v>
      </c>
      <c r="T35" s="45">
        <f t="shared" si="18"/>
        <v>19.78</v>
      </c>
      <c r="V35" s="67" t="s">
        <v>372</v>
      </c>
      <c r="W35" s="67" t="s">
        <v>373</v>
      </c>
      <c r="X35" s="55" t="s">
        <v>51</v>
      </c>
      <c r="Y35" s="55" t="s">
        <v>374</v>
      </c>
      <c r="Z35" s="67" t="s">
        <v>325</v>
      </c>
      <c r="AA35" s="55" t="s">
        <v>141</v>
      </c>
      <c r="AB35" s="73"/>
      <c r="AC35" s="73"/>
      <c r="AD35" s="74"/>
    </row>
    <row r="36" spans="1:30" s="45" customFormat="1" ht="14.1" customHeight="1">
      <c r="A36" s="57" t="s">
        <v>375</v>
      </c>
      <c r="B36" s="58" t="s">
        <v>376</v>
      </c>
      <c r="C36" s="53" t="s">
        <v>39</v>
      </c>
      <c r="D36" s="59" t="s">
        <v>377</v>
      </c>
      <c r="E36" s="59" t="s">
        <v>41</v>
      </c>
      <c r="F36" s="58" t="s">
        <v>42</v>
      </c>
      <c r="G36" s="47" t="s">
        <v>378</v>
      </c>
      <c r="H36" s="60">
        <v>0.94899999999999995</v>
      </c>
      <c r="I36" s="60">
        <f>209*H36</f>
        <v>198.34100000000001</v>
      </c>
      <c r="J36" s="60">
        <f>I36+14.7</f>
        <v>213.041</v>
      </c>
      <c r="L36" s="57" t="s">
        <v>379</v>
      </c>
      <c r="M36" s="58" t="s">
        <v>380</v>
      </c>
      <c r="N36" s="53" t="s">
        <v>46</v>
      </c>
      <c r="O36" s="67" t="s">
        <v>381</v>
      </c>
      <c r="P36" s="59" t="s">
        <v>129</v>
      </c>
      <c r="Q36" s="58" t="s">
        <v>42</v>
      </c>
      <c r="S36" s="45">
        <v>18</v>
      </c>
      <c r="T36" s="45">
        <f t="shared" si="18"/>
        <v>19.78</v>
      </c>
      <c r="V36" s="67" t="s">
        <v>382</v>
      </c>
      <c r="W36" s="67" t="s">
        <v>383</v>
      </c>
      <c r="X36" s="55" t="s">
        <v>51</v>
      </c>
      <c r="Y36" s="67" t="s">
        <v>109</v>
      </c>
      <c r="Z36" s="59" t="s">
        <v>48</v>
      </c>
      <c r="AA36" s="58" t="s">
        <v>42</v>
      </c>
      <c r="AB36" s="73"/>
      <c r="AC36" s="73" t="s">
        <v>384</v>
      </c>
      <c r="AD36" s="74">
        <f>18+1.78</f>
        <v>19.78</v>
      </c>
    </row>
    <row r="37" spans="1:30" s="45" customFormat="1" ht="14.1" customHeight="1">
      <c r="A37" s="57" t="s">
        <v>385</v>
      </c>
      <c r="B37" s="58" t="s">
        <v>386</v>
      </c>
      <c r="C37" s="53" t="s">
        <v>39</v>
      </c>
      <c r="D37" s="59" t="s">
        <v>387</v>
      </c>
      <c r="E37" s="59"/>
      <c r="F37" s="58"/>
      <c r="G37" s="47"/>
      <c r="H37" s="60"/>
      <c r="I37" s="60"/>
      <c r="J37" s="60"/>
      <c r="L37" s="57" t="s">
        <v>388</v>
      </c>
      <c r="M37" s="58" t="s">
        <v>389</v>
      </c>
      <c r="N37" s="53" t="s">
        <v>46</v>
      </c>
      <c r="O37" s="55" t="s">
        <v>390</v>
      </c>
      <c r="P37" s="59" t="s">
        <v>129</v>
      </c>
      <c r="Q37" s="58" t="s">
        <v>130</v>
      </c>
      <c r="R37" s="47"/>
      <c r="S37" s="47"/>
      <c r="T37" s="47"/>
      <c r="V37" s="67" t="s">
        <v>391</v>
      </c>
      <c r="W37" s="67" t="s">
        <v>392</v>
      </c>
      <c r="X37" s="55" t="s">
        <v>51</v>
      </c>
      <c r="Y37" s="55" t="s">
        <v>393</v>
      </c>
      <c r="Z37" s="67" t="s">
        <v>394</v>
      </c>
      <c r="AA37" s="67" t="s">
        <v>365</v>
      </c>
      <c r="AB37" s="73"/>
      <c r="AC37" s="73"/>
    </row>
    <row r="38" spans="1:30" s="45" customFormat="1" ht="14.1" customHeight="1">
      <c r="A38" s="57" t="s">
        <v>395</v>
      </c>
      <c r="B38" s="58" t="s">
        <v>396</v>
      </c>
      <c r="C38" s="53" t="s">
        <v>39</v>
      </c>
      <c r="D38" s="59" t="s">
        <v>397</v>
      </c>
      <c r="E38" s="59"/>
      <c r="F38" s="58"/>
      <c r="G38" s="47"/>
      <c r="H38" s="60"/>
      <c r="I38" s="60"/>
      <c r="J38" s="60"/>
      <c r="L38" s="57" t="s">
        <v>398</v>
      </c>
      <c r="M38" s="58" t="s">
        <v>399</v>
      </c>
      <c r="N38" s="53" t="s">
        <v>46</v>
      </c>
      <c r="O38" s="55" t="s">
        <v>400</v>
      </c>
      <c r="P38" s="67" t="s">
        <v>351</v>
      </c>
      <c r="Q38" s="67"/>
      <c r="R38" s="49"/>
      <c r="S38" s="49"/>
      <c r="T38" s="49"/>
      <c r="V38" s="67" t="s">
        <v>401</v>
      </c>
      <c r="W38" s="67" t="s">
        <v>402</v>
      </c>
      <c r="X38" s="55" t="s">
        <v>51</v>
      </c>
      <c r="Y38" s="55" t="s">
        <v>403</v>
      </c>
      <c r="Z38" s="67" t="s">
        <v>404</v>
      </c>
      <c r="AA38" s="55" t="s">
        <v>405</v>
      </c>
      <c r="AB38" s="73"/>
      <c r="AC38" s="73"/>
    </row>
    <row r="39" spans="1:30" s="45" customFormat="1" ht="14.1" customHeight="1">
      <c r="A39" s="57" t="s">
        <v>406</v>
      </c>
      <c r="B39" s="58" t="s">
        <v>407</v>
      </c>
      <c r="C39" s="53" t="s">
        <v>39</v>
      </c>
      <c r="D39" s="59" t="s">
        <v>408</v>
      </c>
      <c r="E39" s="59" t="s">
        <v>95</v>
      </c>
      <c r="F39" s="58" t="s">
        <v>42</v>
      </c>
      <c r="G39" s="47" t="s">
        <v>318</v>
      </c>
      <c r="H39" s="60">
        <v>0.98799999999999999</v>
      </c>
      <c r="I39" s="60">
        <f t="shared" ref="I39:I44" si="19">20*H39</f>
        <v>19.760000000000002</v>
      </c>
      <c r="J39" s="60">
        <f t="shared" ref="J39:J44" si="20">I39+1.78</f>
        <v>21.54</v>
      </c>
      <c r="L39" s="57" t="s">
        <v>409</v>
      </c>
      <c r="M39" s="58" t="s">
        <v>410</v>
      </c>
      <c r="N39" s="53" t="s">
        <v>46</v>
      </c>
      <c r="O39" s="55" t="s">
        <v>411</v>
      </c>
      <c r="P39" s="59" t="s">
        <v>129</v>
      </c>
      <c r="Q39" s="58" t="s">
        <v>130</v>
      </c>
      <c r="V39" s="67" t="s">
        <v>412</v>
      </c>
      <c r="W39" s="67" t="s">
        <v>413</v>
      </c>
      <c r="X39" s="55" t="s">
        <v>51</v>
      </c>
      <c r="Y39" s="67" t="s">
        <v>414</v>
      </c>
      <c r="Z39" s="67" t="s">
        <v>41</v>
      </c>
      <c r="AA39" s="67" t="s">
        <v>42</v>
      </c>
      <c r="AB39" s="73"/>
      <c r="AC39" s="73"/>
      <c r="AD39" s="74"/>
    </row>
    <row r="40" spans="1:30" s="45" customFormat="1" ht="14.1" customHeight="1">
      <c r="A40" s="57" t="s">
        <v>415</v>
      </c>
      <c r="B40" s="58" t="s">
        <v>416</v>
      </c>
      <c r="C40" s="53" t="s">
        <v>39</v>
      </c>
      <c r="D40" s="59" t="s">
        <v>417</v>
      </c>
      <c r="E40" s="59" t="s">
        <v>41</v>
      </c>
      <c r="F40" s="58" t="s">
        <v>42</v>
      </c>
      <c r="G40" s="47" t="s">
        <v>418</v>
      </c>
      <c r="H40" s="60"/>
      <c r="I40" s="60"/>
      <c r="J40" s="60"/>
      <c r="L40" s="57" t="s">
        <v>419</v>
      </c>
      <c r="M40" s="58" t="s">
        <v>420</v>
      </c>
      <c r="N40" s="53" t="s">
        <v>46</v>
      </c>
      <c r="O40" s="55" t="s">
        <v>421</v>
      </c>
      <c r="P40" s="61" t="s">
        <v>422</v>
      </c>
      <c r="Q40" s="58" t="s">
        <v>130</v>
      </c>
      <c r="V40" s="67" t="s">
        <v>423</v>
      </c>
      <c r="W40" s="67" t="s">
        <v>424</v>
      </c>
      <c r="X40" s="55" t="s">
        <v>51</v>
      </c>
      <c r="Y40" s="55" t="s">
        <v>425</v>
      </c>
      <c r="Z40" s="67" t="s">
        <v>95</v>
      </c>
      <c r="AA40" s="55" t="s">
        <v>141</v>
      </c>
      <c r="AB40" s="73"/>
      <c r="AC40" s="73"/>
      <c r="AD40" s="74"/>
    </row>
    <row r="41" spans="1:30" s="45" customFormat="1" ht="14.1" customHeight="1">
      <c r="A41" s="57" t="s">
        <v>426</v>
      </c>
      <c r="B41" s="58" t="s">
        <v>427</v>
      </c>
      <c r="C41" s="53" t="s">
        <v>39</v>
      </c>
      <c r="D41" s="59" t="s">
        <v>428</v>
      </c>
      <c r="E41" s="59" t="s">
        <v>41</v>
      </c>
      <c r="F41" s="58" t="s">
        <v>42</v>
      </c>
      <c r="G41" s="47" t="s">
        <v>429</v>
      </c>
      <c r="H41" s="60">
        <v>0.80500000000000005</v>
      </c>
      <c r="I41" s="60">
        <f t="shared" ref="I41:I47" si="21">209*H41</f>
        <v>168.245</v>
      </c>
      <c r="J41" s="60">
        <f t="shared" ref="J41:J47" si="22">I41+14.7</f>
        <v>182.94499999999999</v>
      </c>
      <c r="V41" s="67" t="s">
        <v>430</v>
      </c>
      <c r="W41" s="67" t="s">
        <v>431</v>
      </c>
      <c r="X41" s="55" t="s">
        <v>51</v>
      </c>
      <c r="Y41" s="55" t="s">
        <v>432</v>
      </c>
      <c r="Z41" s="67" t="s">
        <v>95</v>
      </c>
      <c r="AA41" s="55" t="s">
        <v>141</v>
      </c>
      <c r="AB41" s="73"/>
      <c r="AC41" s="73"/>
      <c r="AD41" s="74"/>
    </row>
    <row r="42" spans="1:30" s="45" customFormat="1" ht="14.1" customHeight="1">
      <c r="A42" s="57" t="s">
        <v>433</v>
      </c>
      <c r="B42" s="58" t="s">
        <v>434</v>
      </c>
      <c r="C42" s="53" t="s">
        <v>39</v>
      </c>
      <c r="D42" s="59" t="s">
        <v>207</v>
      </c>
      <c r="E42" s="59" t="s">
        <v>95</v>
      </c>
      <c r="F42" s="58" t="s">
        <v>42</v>
      </c>
      <c r="G42" s="47" t="s">
        <v>43</v>
      </c>
      <c r="H42" s="60">
        <v>1.0740000000000001</v>
      </c>
      <c r="I42" s="60">
        <f t="shared" si="19"/>
        <v>21.48</v>
      </c>
      <c r="J42" s="60">
        <f t="shared" si="20"/>
        <v>23.26</v>
      </c>
      <c r="V42" s="67" t="s">
        <v>435</v>
      </c>
      <c r="W42" s="67" t="s">
        <v>436</v>
      </c>
      <c r="X42" s="55" t="s">
        <v>51</v>
      </c>
      <c r="Y42" s="55" t="s">
        <v>437</v>
      </c>
      <c r="Z42" s="67" t="s">
        <v>95</v>
      </c>
      <c r="AA42" s="55" t="s">
        <v>141</v>
      </c>
      <c r="AB42" s="73"/>
      <c r="AC42" s="73"/>
      <c r="AD42" s="74"/>
    </row>
    <row r="43" spans="1:30" s="45" customFormat="1" ht="14.1" customHeight="1">
      <c r="A43" s="57" t="s">
        <v>438</v>
      </c>
      <c r="B43" s="58" t="s">
        <v>439</v>
      </c>
      <c r="C43" s="53" t="s">
        <v>39</v>
      </c>
      <c r="D43" s="59" t="s">
        <v>440</v>
      </c>
      <c r="E43" s="59" t="s">
        <v>95</v>
      </c>
      <c r="F43" s="58" t="s">
        <v>42</v>
      </c>
      <c r="G43" s="47" t="s">
        <v>43</v>
      </c>
      <c r="H43" s="60">
        <v>1.069</v>
      </c>
      <c r="I43" s="60">
        <f t="shared" si="19"/>
        <v>21.38</v>
      </c>
      <c r="J43" s="60">
        <f t="shared" si="20"/>
        <v>23.16</v>
      </c>
      <c r="V43" s="67" t="s">
        <v>441</v>
      </c>
      <c r="W43" s="67" t="s">
        <v>442</v>
      </c>
      <c r="X43" s="55" t="s">
        <v>51</v>
      </c>
      <c r="Y43" s="75" t="s">
        <v>443</v>
      </c>
      <c r="Z43" s="75" t="s">
        <v>41</v>
      </c>
      <c r="AA43" s="76" t="s">
        <v>59</v>
      </c>
      <c r="AB43" s="73">
        <v>1.069</v>
      </c>
      <c r="AC43" s="73">
        <f>209*AB43</f>
        <v>223.42099999999999</v>
      </c>
      <c r="AD43" s="74">
        <f>AC43+14.7</f>
        <v>238.12100000000001</v>
      </c>
    </row>
    <row r="44" spans="1:30" s="45" customFormat="1" ht="14.1" customHeight="1">
      <c r="A44" s="57" t="s">
        <v>444</v>
      </c>
      <c r="B44" s="58" t="s">
        <v>445</v>
      </c>
      <c r="C44" s="53" t="s">
        <v>39</v>
      </c>
      <c r="D44" s="59" t="s">
        <v>446</v>
      </c>
      <c r="E44" s="59" t="s">
        <v>95</v>
      </c>
      <c r="F44" s="58" t="s">
        <v>42</v>
      </c>
      <c r="G44" s="47" t="s">
        <v>43</v>
      </c>
      <c r="H44" s="60">
        <v>1.0720000000000001</v>
      </c>
      <c r="I44" s="60">
        <f t="shared" si="19"/>
        <v>21.44</v>
      </c>
      <c r="J44" s="60">
        <f t="shared" si="20"/>
        <v>23.22</v>
      </c>
      <c r="V44" s="67" t="s">
        <v>447</v>
      </c>
      <c r="W44" s="67" t="s">
        <v>448</v>
      </c>
      <c r="X44" s="55" t="s">
        <v>51</v>
      </c>
      <c r="Y44" s="67" t="s">
        <v>449</v>
      </c>
      <c r="Z44" s="67" t="s">
        <v>404</v>
      </c>
      <c r="AA44" s="55" t="s">
        <v>405</v>
      </c>
      <c r="AB44" s="73"/>
      <c r="AC44" s="73"/>
      <c r="AD44" s="74"/>
    </row>
    <row r="45" spans="1:30" s="45" customFormat="1" ht="14.1" customHeight="1">
      <c r="A45" s="57" t="s">
        <v>450</v>
      </c>
      <c r="B45" s="58" t="s">
        <v>451</v>
      </c>
      <c r="C45" s="53" t="s">
        <v>39</v>
      </c>
      <c r="D45" s="59" t="s">
        <v>452</v>
      </c>
      <c r="E45" s="59" t="s">
        <v>41</v>
      </c>
      <c r="F45" s="58" t="s">
        <v>42</v>
      </c>
      <c r="G45" s="47" t="s">
        <v>318</v>
      </c>
      <c r="H45" s="60">
        <v>0.86799999999999999</v>
      </c>
      <c r="I45" s="60">
        <f t="shared" si="21"/>
        <v>181.41200000000001</v>
      </c>
      <c r="J45" s="60">
        <f t="shared" si="22"/>
        <v>196.11199999999999</v>
      </c>
      <c r="V45" s="67" t="s">
        <v>453</v>
      </c>
      <c r="W45" s="67" t="s">
        <v>454</v>
      </c>
      <c r="X45" s="55" t="s">
        <v>51</v>
      </c>
      <c r="Y45" s="55" t="s">
        <v>455</v>
      </c>
      <c r="Z45" s="67" t="s">
        <v>394</v>
      </c>
      <c r="AA45" s="67" t="s">
        <v>365</v>
      </c>
      <c r="AB45" s="73"/>
      <c r="AC45" s="73"/>
      <c r="AD45" s="74"/>
    </row>
    <row r="46" spans="1:30" s="45" customFormat="1" ht="14.1" customHeight="1">
      <c r="A46" s="57" t="s">
        <v>456</v>
      </c>
      <c r="B46" s="58" t="s">
        <v>457</v>
      </c>
      <c r="C46" s="53" t="s">
        <v>39</v>
      </c>
      <c r="D46" s="59" t="s">
        <v>458</v>
      </c>
      <c r="E46" s="59" t="s">
        <v>41</v>
      </c>
      <c r="F46" s="58" t="s">
        <v>42</v>
      </c>
      <c r="G46" s="47" t="s">
        <v>318</v>
      </c>
      <c r="H46" s="60">
        <v>0.84299999999999997</v>
      </c>
      <c r="I46" s="60">
        <f t="shared" si="21"/>
        <v>176.18700000000001</v>
      </c>
      <c r="J46" s="60">
        <f t="shared" si="22"/>
        <v>190.887</v>
      </c>
      <c r="V46" s="67" t="s">
        <v>459</v>
      </c>
      <c r="W46" s="67" t="s">
        <v>460</v>
      </c>
      <c r="X46" s="55" t="s">
        <v>51</v>
      </c>
      <c r="Y46" s="71" t="s">
        <v>461</v>
      </c>
      <c r="Z46" s="77" t="s">
        <v>462</v>
      </c>
      <c r="AA46" s="55" t="s">
        <v>463</v>
      </c>
      <c r="AB46" s="73"/>
      <c r="AC46" s="73"/>
      <c r="AD46" s="74"/>
    </row>
    <row r="47" spans="1:30" s="45" customFormat="1" ht="14.1" customHeight="1">
      <c r="A47" s="57" t="s">
        <v>464</v>
      </c>
      <c r="B47" s="58" t="s">
        <v>465</v>
      </c>
      <c r="C47" s="53" t="s">
        <v>39</v>
      </c>
      <c r="D47" s="59" t="s">
        <v>466</v>
      </c>
      <c r="E47" s="59" t="s">
        <v>41</v>
      </c>
      <c r="F47" s="58" t="s">
        <v>42</v>
      </c>
      <c r="G47" s="47" t="s">
        <v>378</v>
      </c>
      <c r="H47" s="60">
        <v>0.93200000000000005</v>
      </c>
      <c r="I47" s="60">
        <f t="shared" si="21"/>
        <v>194.78800000000001</v>
      </c>
      <c r="J47" s="60">
        <f t="shared" si="22"/>
        <v>209.488</v>
      </c>
      <c r="V47" s="67" t="s">
        <v>467</v>
      </c>
      <c r="W47" s="67" t="s">
        <v>468</v>
      </c>
      <c r="X47" s="71" t="s">
        <v>51</v>
      </c>
      <c r="Y47" s="71" t="s">
        <v>469</v>
      </c>
      <c r="Z47" s="77" t="s">
        <v>470</v>
      </c>
      <c r="AA47" s="55" t="s">
        <v>141</v>
      </c>
      <c r="AB47" s="73"/>
      <c r="AC47" s="73"/>
      <c r="AD47" s="74"/>
    </row>
    <row r="48" spans="1:30" s="45" customFormat="1" ht="14.1" customHeight="1">
      <c r="A48" s="57" t="s">
        <v>471</v>
      </c>
      <c r="B48" s="58" t="s">
        <v>472</v>
      </c>
      <c r="C48" s="53" t="s">
        <v>39</v>
      </c>
      <c r="D48" s="59" t="s">
        <v>473</v>
      </c>
      <c r="E48" s="59" t="s">
        <v>95</v>
      </c>
      <c r="F48" s="58" t="s">
        <v>42</v>
      </c>
      <c r="G48" s="47" t="s">
        <v>318</v>
      </c>
      <c r="H48" s="60">
        <v>0.84799999999999998</v>
      </c>
      <c r="I48" s="60">
        <f t="shared" ref="I48:I51" si="23">20*H48</f>
        <v>16.96</v>
      </c>
      <c r="J48" s="60">
        <f t="shared" ref="J48:J51" si="24">I48+1.78</f>
        <v>18.739999999999998</v>
      </c>
      <c r="V48" s="67" t="s">
        <v>474</v>
      </c>
      <c r="W48" s="67" t="s">
        <v>475</v>
      </c>
      <c r="X48" s="71" t="s">
        <v>51</v>
      </c>
      <c r="Y48" s="67" t="s">
        <v>109</v>
      </c>
      <c r="Z48" s="59" t="s">
        <v>48</v>
      </c>
      <c r="AA48" s="76" t="s">
        <v>59</v>
      </c>
      <c r="AB48" s="73"/>
      <c r="AC48" s="73" t="s">
        <v>384</v>
      </c>
      <c r="AD48" s="74">
        <f>18+1.78</f>
        <v>19.78</v>
      </c>
    </row>
    <row r="49" spans="1:31" s="45" customFormat="1" ht="14.1" customHeight="1">
      <c r="A49" s="57" t="s">
        <v>476</v>
      </c>
      <c r="B49" s="58" t="s">
        <v>477</v>
      </c>
      <c r="C49" s="53" t="s">
        <v>39</v>
      </c>
      <c r="D49" s="59" t="s">
        <v>478</v>
      </c>
      <c r="E49" s="59" t="s">
        <v>95</v>
      </c>
      <c r="F49" s="58" t="s">
        <v>42</v>
      </c>
      <c r="G49" s="47" t="s">
        <v>318</v>
      </c>
      <c r="H49" s="60">
        <v>0.84299999999999997</v>
      </c>
      <c r="I49" s="60">
        <f t="shared" si="23"/>
        <v>16.86</v>
      </c>
      <c r="J49" s="60">
        <f t="shared" si="24"/>
        <v>18.64</v>
      </c>
      <c r="V49" s="67" t="s">
        <v>479</v>
      </c>
      <c r="W49" s="67" t="s">
        <v>480</v>
      </c>
      <c r="X49" s="71" t="s">
        <v>51</v>
      </c>
      <c r="Y49" s="67" t="s">
        <v>128</v>
      </c>
      <c r="Z49" s="59" t="s">
        <v>129</v>
      </c>
      <c r="AA49" s="76" t="s">
        <v>59</v>
      </c>
      <c r="AB49" s="73"/>
      <c r="AC49" s="73" t="s">
        <v>384</v>
      </c>
      <c r="AD49" s="74">
        <f>18+1.78</f>
        <v>19.78</v>
      </c>
    </row>
    <row r="50" spans="1:31" s="45" customFormat="1" ht="14.1" customHeight="1">
      <c r="A50" s="57" t="s">
        <v>481</v>
      </c>
      <c r="B50" s="58" t="s">
        <v>482</v>
      </c>
      <c r="C50" s="53" t="s">
        <v>39</v>
      </c>
      <c r="D50" s="59" t="s">
        <v>483</v>
      </c>
      <c r="E50" s="59" t="s">
        <v>41</v>
      </c>
      <c r="F50" s="58" t="s">
        <v>42</v>
      </c>
      <c r="G50" s="47" t="s">
        <v>75</v>
      </c>
      <c r="H50" s="60">
        <v>0.86499999999999999</v>
      </c>
      <c r="I50" s="60">
        <f>209*H50</f>
        <v>180.785</v>
      </c>
      <c r="J50" s="60">
        <f>I50+14.7</f>
        <v>195.48500000000001</v>
      </c>
      <c r="V50" s="67" t="s">
        <v>484</v>
      </c>
      <c r="W50" s="67" t="s">
        <v>485</v>
      </c>
      <c r="X50" s="55" t="s">
        <v>51</v>
      </c>
      <c r="Y50" s="55" t="s">
        <v>486</v>
      </c>
      <c r="Z50" s="59" t="s">
        <v>394</v>
      </c>
      <c r="AA50" s="52" t="s">
        <v>141</v>
      </c>
      <c r="AB50" s="73"/>
      <c r="AC50" s="73"/>
      <c r="AD50" s="74"/>
    </row>
    <row r="51" spans="1:31" s="45" customFormat="1" ht="14.1" customHeight="1">
      <c r="A51" s="57" t="s">
        <v>487</v>
      </c>
      <c r="B51" s="58" t="s">
        <v>488</v>
      </c>
      <c r="C51" s="53" t="s">
        <v>39</v>
      </c>
      <c r="D51" s="59" t="s">
        <v>489</v>
      </c>
      <c r="E51" s="59" t="s">
        <v>95</v>
      </c>
      <c r="F51" s="58" t="s">
        <v>42</v>
      </c>
      <c r="G51" s="47" t="s">
        <v>318</v>
      </c>
      <c r="H51" s="60">
        <v>0.89900000000000002</v>
      </c>
      <c r="I51" s="60">
        <f t="shared" si="23"/>
        <v>17.98</v>
      </c>
      <c r="J51" s="60">
        <f t="shared" si="24"/>
        <v>19.760000000000002</v>
      </c>
      <c r="V51" s="67" t="s">
        <v>490</v>
      </c>
      <c r="W51" s="67" t="s">
        <v>491</v>
      </c>
      <c r="X51" s="55" t="s">
        <v>51</v>
      </c>
      <c r="Y51" s="55" t="s">
        <v>492</v>
      </c>
      <c r="Z51" s="59" t="s">
        <v>325</v>
      </c>
      <c r="AA51" s="52" t="s">
        <v>141</v>
      </c>
      <c r="AB51" s="73"/>
      <c r="AC51" s="73"/>
      <c r="AD51" s="74"/>
    </row>
    <row r="52" spans="1:31" s="45" customFormat="1" ht="14.1" customHeight="1">
      <c r="A52" s="57" t="s">
        <v>493</v>
      </c>
      <c r="B52" s="58" t="s">
        <v>494</v>
      </c>
      <c r="C52" s="53" t="s">
        <v>39</v>
      </c>
      <c r="D52" s="59" t="s">
        <v>133</v>
      </c>
      <c r="E52" s="59" t="s">
        <v>91</v>
      </c>
      <c r="F52" s="58" t="s">
        <v>42</v>
      </c>
      <c r="G52" s="47" t="s">
        <v>125</v>
      </c>
      <c r="H52" s="60">
        <v>0.84030000000000005</v>
      </c>
      <c r="I52" s="60">
        <f>12*H52</f>
        <v>10.083600000000001</v>
      </c>
      <c r="J52" s="60">
        <f t="shared" ref="J52:J55" si="25">I52+0.83</f>
        <v>10.913600000000001</v>
      </c>
      <c r="V52" s="67" t="s">
        <v>495</v>
      </c>
      <c r="W52" s="67" t="s">
        <v>496</v>
      </c>
      <c r="X52" s="55" t="s">
        <v>51</v>
      </c>
      <c r="Y52" s="55" t="s">
        <v>497</v>
      </c>
      <c r="Z52" s="59" t="s">
        <v>394</v>
      </c>
      <c r="AA52" s="52" t="s">
        <v>141</v>
      </c>
      <c r="AB52" s="73"/>
      <c r="AC52" s="73"/>
      <c r="AD52" s="74"/>
    </row>
    <row r="53" spans="1:31" s="45" customFormat="1" ht="14.1" customHeight="1">
      <c r="A53" s="57" t="s">
        <v>498</v>
      </c>
      <c r="B53" s="58" t="s">
        <v>499</v>
      </c>
      <c r="C53" s="53" t="s">
        <v>39</v>
      </c>
      <c r="D53" s="59" t="s">
        <v>144</v>
      </c>
      <c r="E53" s="59" t="s">
        <v>53</v>
      </c>
      <c r="F53" s="58" t="s">
        <v>42</v>
      </c>
      <c r="G53" s="47" t="s">
        <v>125</v>
      </c>
      <c r="H53" s="60">
        <v>0.84030000000000005</v>
      </c>
      <c r="I53" s="60">
        <f>16*H53</f>
        <v>13.444800000000001</v>
      </c>
      <c r="J53" s="60">
        <f t="shared" si="25"/>
        <v>14.274800000000001</v>
      </c>
      <c r="V53" s="67" t="s">
        <v>500</v>
      </c>
      <c r="W53" s="67" t="s">
        <v>501</v>
      </c>
      <c r="X53" s="55" t="s">
        <v>51</v>
      </c>
      <c r="Y53" s="55" t="s">
        <v>502</v>
      </c>
      <c r="Z53" s="59" t="s">
        <v>129</v>
      </c>
      <c r="AA53" s="76" t="s">
        <v>59</v>
      </c>
      <c r="AB53" s="73"/>
      <c r="AC53" s="73"/>
      <c r="AD53" s="74"/>
    </row>
    <row r="54" spans="1:31" s="45" customFormat="1" ht="14.1" customHeight="1">
      <c r="A54" s="57" t="s">
        <v>503</v>
      </c>
      <c r="B54" s="58" t="s">
        <v>504</v>
      </c>
      <c r="C54" s="53" t="s">
        <v>39</v>
      </c>
      <c r="D54" s="59" t="s">
        <v>163</v>
      </c>
      <c r="E54" s="59" t="s">
        <v>91</v>
      </c>
      <c r="F54" s="58" t="s">
        <v>42</v>
      </c>
      <c r="G54" s="47" t="s">
        <v>125</v>
      </c>
      <c r="H54" s="60">
        <v>0.84299999999999997</v>
      </c>
      <c r="I54" s="60">
        <f>12*H54</f>
        <v>10.116</v>
      </c>
      <c r="J54" s="60">
        <f t="shared" si="25"/>
        <v>10.946</v>
      </c>
      <c r="V54" s="67" t="s">
        <v>505</v>
      </c>
      <c r="W54" s="72" t="s">
        <v>506</v>
      </c>
      <c r="X54" s="55" t="s">
        <v>51</v>
      </c>
      <c r="Y54" s="77" t="s">
        <v>507</v>
      </c>
      <c r="Z54" s="59" t="s">
        <v>41</v>
      </c>
      <c r="AA54" s="77" t="s">
        <v>42</v>
      </c>
      <c r="AB54" s="73">
        <v>1.0720000000000001</v>
      </c>
      <c r="AC54" s="73">
        <f t="shared" ref="AC54:AC58" si="26">209*AB54</f>
        <v>224.048</v>
      </c>
      <c r="AD54" s="73">
        <f t="shared" ref="AD54:AD58" si="27">AC54+14.7</f>
        <v>238.74799999999999</v>
      </c>
      <c r="AE54" s="49" t="s">
        <v>43</v>
      </c>
    </row>
    <row r="55" spans="1:31" s="45" customFormat="1" ht="14.1" customHeight="1">
      <c r="A55" s="57" t="s">
        <v>508</v>
      </c>
      <c r="B55" s="58" t="s">
        <v>509</v>
      </c>
      <c r="C55" s="53" t="s">
        <v>39</v>
      </c>
      <c r="D55" s="59" t="s">
        <v>172</v>
      </c>
      <c r="E55" s="59" t="s">
        <v>53</v>
      </c>
      <c r="F55" s="58" t="s">
        <v>42</v>
      </c>
      <c r="G55" s="47" t="s">
        <v>125</v>
      </c>
      <c r="H55" s="60">
        <v>0.84299999999999997</v>
      </c>
      <c r="I55" s="60">
        <f>16*H55</f>
        <v>13.488</v>
      </c>
      <c r="J55" s="60">
        <f t="shared" si="25"/>
        <v>14.318</v>
      </c>
      <c r="V55" s="67" t="s">
        <v>510</v>
      </c>
      <c r="W55" s="72" t="s">
        <v>511</v>
      </c>
      <c r="X55" s="71" t="s">
        <v>51</v>
      </c>
      <c r="Y55" s="67" t="s">
        <v>512</v>
      </c>
      <c r="Z55" s="59" t="s">
        <v>41</v>
      </c>
      <c r="AA55" s="77" t="s">
        <v>42</v>
      </c>
      <c r="AB55" s="73">
        <v>0.92100000000000004</v>
      </c>
      <c r="AC55" s="73">
        <f t="shared" si="26"/>
        <v>192.489</v>
      </c>
      <c r="AD55" s="74">
        <f t="shared" si="27"/>
        <v>207.18899999999999</v>
      </c>
    </row>
    <row r="56" spans="1:31" s="45" customFormat="1" ht="14.1" customHeight="1">
      <c r="A56" s="57" t="s">
        <v>513</v>
      </c>
      <c r="B56" s="58" t="s">
        <v>514</v>
      </c>
      <c r="C56" s="53" t="s">
        <v>39</v>
      </c>
      <c r="D56" s="59" t="s">
        <v>515</v>
      </c>
      <c r="E56" s="59" t="s">
        <v>41</v>
      </c>
      <c r="F56" s="58" t="s">
        <v>42</v>
      </c>
      <c r="G56" s="47" t="s">
        <v>75</v>
      </c>
      <c r="H56" s="60">
        <v>0.85199999999999998</v>
      </c>
      <c r="I56" s="60">
        <f t="shared" ref="I56:I58" si="28">209*H56</f>
        <v>178.06800000000001</v>
      </c>
      <c r="J56" s="60">
        <f t="shared" ref="J56:J58" si="29">I56+14.7</f>
        <v>192.768</v>
      </c>
      <c r="V56" s="67" t="s">
        <v>516</v>
      </c>
      <c r="W56" s="72" t="s">
        <v>517</v>
      </c>
      <c r="X56" s="71" t="s">
        <v>51</v>
      </c>
      <c r="Y56" s="55" t="s">
        <v>518</v>
      </c>
      <c r="Z56" s="67" t="s">
        <v>140</v>
      </c>
      <c r="AA56" s="52" t="s">
        <v>141</v>
      </c>
      <c r="AB56" s="73"/>
      <c r="AC56" s="73"/>
      <c r="AD56" s="74"/>
    </row>
    <row r="57" spans="1:31" s="45" customFormat="1" ht="14.1" customHeight="1">
      <c r="A57" s="57" t="s">
        <v>519</v>
      </c>
      <c r="B57" s="58" t="s">
        <v>520</v>
      </c>
      <c r="C57" s="53" t="s">
        <v>39</v>
      </c>
      <c r="D57" s="59" t="s">
        <v>521</v>
      </c>
      <c r="E57" s="59" t="s">
        <v>41</v>
      </c>
      <c r="F57" s="58" t="s">
        <v>42</v>
      </c>
      <c r="G57" s="47" t="s">
        <v>75</v>
      </c>
      <c r="H57" s="60">
        <v>0.82</v>
      </c>
      <c r="I57" s="60">
        <f t="shared" si="28"/>
        <v>171.38</v>
      </c>
      <c r="J57" s="60">
        <f t="shared" si="29"/>
        <v>186.08</v>
      </c>
      <c r="V57" s="67" t="s">
        <v>522</v>
      </c>
      <c r="W57" s="72" t="s">
        <v>523</v>
      </c>
      <c r="X57" s="71" t="s">
        <v>51</v>
      </c>
      <c r="Y57" s="67" t="s">
        <v>524</v>
      </c>
      <c r="Z57" s="67" t="s">
        <v>95</v>
      </c>
      <c r="AA57" s="58" t="s">
        <v>42</v>
      </c>
      <c r="AB57" s="73">
        <v>0.98799999999999999</v>
      </c>
      <c r="AC57" s="73">
        <f>20*AB57</f>
        <v>19.760000000000002</v>
      </c>
      <c r="AD57" s="74">
        <f>AC57+1.78</f>
        <v>21.54</v>
      </c>
    </row>
    <row r="58" spans="1:31" s="45" customFormat="1" ht="14.1" customHeight="1">
      <c r="A58" s="57" t="s">
        <v>525</v>
      </c>
      <c r="B58" s="58" t="s">
        <v>526</v>
      </c>
      <c r="C58" s="53" t="s">
        <v>39</v>
      </c>
      <c r="D58" s="59" t="s">
        <v>527</v>
      </c>
      <c r="E58" s="59" t="s">
        <v>41</v>
      </c>
      <c r="F58" s="58" t="s">
        <v>42</v>
      </c>
      <c r="G58" s="47" t="s">
        <v>288</v>
      </c>
      <c r="H58" s="60">
        <v>0.84699999999999998</v>
      </c>
      <c r="I58" s="60">
        <f t="shared" si="28"/>
        <v>177.023</v>
      </c>
      <c r="J58" s="60">
        <f t="shared" si="29"/>
        <v>191.72300000000001</v>
      </c>
      <c r="V58" s="67" t="s">
        <v>528</v>
      </c>
      <c r="W58" s="72" t="s">
        <v>529</v>
      </c>
      <c r="X58" s="71" t="s">
        <v>51</v>
      </c>
      <c r="Y58" s="78" t="s">
        <v>530</v>
      </c>
      <c r="Z58" s="75" t="s">
        <v>41</v>
      </c>
      <c r="AA58" s="76" t="s">
        <v>59</v>
      </c>
      <c r="AB58" s="73">
        <v>1.0760000000000001</v>
      </c>
      <c r="AC58" s="73">
        <f t="shared" si="26"/>
        <v>224.88399999999999</v>
      </c>
      <c r="AD58" s="74">
        <f t="shared" si="27"/>
        <v>239.584</v>
      </c>
    </row>
    <row r="59" spans="1:31" s="45" customFormat="1" ht="14.1" customHeight="1">
      <c r="A59" s="57" t="s">
        <v>531</v>
      </c>
      <c r="B59" s="58" t="s">
        <v>532</v>
      </c>
      <c r="C59" s="53" t="s">
        <v>39</v>
      </c>
      <c r="D59" s="59" t="s">
        <v>533</v>
      </c>
      <c r="E59" s="59" t="s">
        <v>95</v>
      </c>
      <c r="F59" s="58" t="s">
        <v>42</v>
      </c>
      <c r="G59" s="47" t="s">
        <v>43</v>
      </c>
      <c r="H59" s="60"/>
      <c r="I59" s="60"/>
      <c r="J59" s="60"/>
      <c r="V59" s="67" t="s">
        <v>534</v>
      </c>
      <c r="W59" s="72" t="s">
        <v>535</v>
      </c>
      <c r="X59" s="71" t="s">
        <v>51</v>
      </c>
      <c r="Y59" s="79" t="s">
        <v>536</v>
      </c>
      <c r="Z59" s="67" t="s">
        <v>537</v>
      </c>
      <c r="AA59" s="76" t="s">
        <v>59</v>
      </c>
      <c r="AB59" s="73"/>
      <c r="AC59" s="73"/>
      <c r="AD59" s="74"/>
    </row>
    <row r="60" spans="1:31" s="45" customFormat="1" ht="14.1" customHeight="1">
      <c r="A60" s="57" t="s">
        <v>538</v>
      </c>
      <c r="B60" s="58" t="s">
        <v>539</v>
      </c>
      <c r="C60" s="53" t="s">
        <v>39</v>
      </c>
      <c r="D60" s="59" t="s">
        <v>540</v>
      </c>
      <c r="E60" s="59" t="s">
        <v>91</v>
      </c>
      <c r="F60" s="58" t="s">
        <v>42</v>
      </c>
      <c r="G60" s="47" t="s">
        <v>125</v>
      </c>
      <c r="H60" s="60">
        <v>0.84599999999999997</v>
      </c>
      <c r="I60" s="60">
        <f>12*H60</f>
        <v>10.151999999999999</v>
      </c>
      <c r="J60" s="60">
        <f>I60+0.83</f>
        <v>10.981999999999999</v>
      </c>
      <c r="V60" s="67" t="s">
        <v>541</v>
      </c>
      <c r="W60" s="72" t="s">
        <v>542</v>
      </c>
      <c r="X60" s="71" t="s">
        <v>51</v>
      </c>
      <c r="Y60" s="57" t="s">
        <v>543</v>
      </c>
      <c r="Z60" s="57" t="s">
        <v>544</v>
      </c>
      <c r="AA60" s="76" t="s">
        <v>59</v>
      </c>
      <c r="AB60" s="73"/>
      <c r="AC60" s="73"/>
      <c r="AD60" s="74"/>
    </row>
    <row r="61" spans="1:31" s="45" customFormat="1" ht="14.1" customHeight="1">
      <c r="A61" s="57" t="s">
        <v>545</v>
      </c>
      <c r="B61" s="58" t="s">
        <v>546</v>
      </c>
      <c r="C61" s="53" t="s">
        <v>39</v>
      </c>
      <c r="D61" s="48" t="s">
        <v>263</v>
      </c>
      <c r="E61" s="59" t="s">
        <v>53</v>
      </c>
      <c r="F61" s="58" t="s">
        <v>42</v>
      </c>
      <c r="G61" s="47" t="s">
        <v>125</v>
      </c>
      <c r="H61" s="60">
        <v>0.84130000000000005</v>
      </c>
      <c r="I61" s="60">
        <f>16*H61</f>
        <v>13.460800000000001</v>
      </c>
      <c r="J61" s="60">
        <f>I61+0.83</f>
        <v>14.290800000000001</v>
      </c>
      <c r="V61" s="67" t="s">
        <v>547</v>
      </c>
      <c r="W61" s="72" t="s">
        <v>548</v>
      </c>
      <c r="X61" s="71" t="s">
        <v>51</v>
      </c>
      <c r="Y61" s="57" t="s">
        <v>549</v>
      </c>
      <c r="Z61" s="57" t="s">
        <v>462</v>
      </c>
      <c r="AA61" s="55" t="s">
        <v>405</v>
      </c>
      <c r="AB61" s="73"/>
      <c r="AC61" s="73"/>
      <c r="AD61" s="74"/>
    </row>
    <row r="62" spans="1:31" s="45" customFormat="1" ht="14.1" customHeight="1">
      <c r="A62" s="57" t="s">
        <v>550</v>
      </c>
      <c r="B62" s="58" t="s">
        <v>551</v>
      </c>
      <c r="C62" s="53" t="s">
        <v>39</v>
      </c>
      <c r="D62" s="62" t="s">
        <v>552</v>
      </c>
      <c r="E62" s="59" t="s">
        <v>553</v>
      </c>
      <c r="F62" s="52" t="s">
        <v>554</v>
      </c>
      <c r="G62" s="47"/>
      <c r="H62" s="60"/>
      <c r="I62" s="60"/>
      <c r="J62" s="60"/>
      <c r="V62" s="67" t="s">
        <v>555</v>
      </c>
      <c r="W62" s="72" t="s">
        <v>556</v>
      </c>
      <c r="X62" s="71" t="s">
        <v>51</v>
      </c>
      <c r="Y62" s="57" t="s">
        <v>557</v>
      </c>
      <c r="Z62" s="57" t="s">
        <v>558</v>
      </c>
      <c r="AA62" s="55" t="s">
        <v>405</v>
      </c>
      <c r="AB62" s="73"/>
      <c r="AC62" s="73"/>
    </row>
    <row r="63" spans="1:31" s="45" customFormat="1" ht="14.1" customHeight="1">
      <c r="A63" s="57" t="s">
        <v>559</v>
      </c>
      <c r="B63" s="58" t="s">
        <v>560</v>
      </c>
      <c r="C63" s="53" t="s">
        <v>39</v>
      </c>
      <c r="D63" s="59" t="s">
        <v>216</v>
      </c>
      <c r="E63" s="59" t="s">
        <v>41</v>
      </c>
      <c r="F63" s="58" t="s">
        <v>42</v>
      </c>
      <c r="G63" s="47" t="s">
        <v>277</v>
      </c>
      <c r="H63" s="60">
        <v>0.84899999999999998</v>
      </c>
      <c r="I63" s="60">
        <f t="shared" ref="I63:I72" si="30">209*H63</f>
        <v>177.441</v>
      </c>
      <c r="J63" s="60">
        <f t="shared" ref="J63:J72" si="31">I63+14.7</f>
        <v>192.14099999999999</v>
      </c>
      <c r="V63" s="67" t="s">
        <v>561</v>
      </c>
      <c r="W63" s="72" t="s">
        <v>562</v>
      </c>
      <c r="X63" s="71" t="s">
        <v>51</v>
      </c>
      <c r="Y63" s="55" t="s">
        <v>563</v>
      </c>
      <c r="Z63" s="67" t="s">
        <v>95</v>
      </c>
      <c r="AA63" s="52" t="s">
        <v>141</v>
      </c>
      <c r="AB63" s="73"/>
      <c r="AC63" s="73"/>
      <c r="AD63" s="74"/>
    </row>
    <row r="64" spans="1:31" s="45" customFormat="1" ht="14.1" customHeight="1">
      <c r="A64" s="57" t="s">
        <v>564</v>
      </c>
      <c r="B64" s="58" t="s">
        <v>565</v>
      </c>
      <c r="C64" s="53" t="s">
        <v>39</v>
      </c>
      <c r="D64" s="59" t="s">
        <v>225</v>
      </c>
      <c r="E64" s="59" t="s">
        <v>95</v>
      </c>
      <c r="F64" s="58" t="s">
        <v>42</v>
      </c>
      <c r="G64" s="47" t="s">
        <v>277</v>
      </c>
      <c r="H64" s="60">
        <v>0.84899999999999998</v>
      </c>
      <c r="I64" s="60">
        <f>20*H64</f>
        <v>16.98</v>
      </c>
      <c r="J64" s="60">
        <f>I64+1.78</f>
        <v>18.760000000000002</v>
      </c>
      <c r="V64" s="67" t="s">
        <v>566</v>
      </c>
      <c r="W64" s="72" t="s">
        <v>567</v>
      </c>
      <c r="X64" s="71" t="s">
        <v>51</v>
      </c>
      <c r="Y64" s="67" t="s">
        <v>568</v>
      </c>
      <c r="Z64" s="59" t="s">
        <v>569</v>
      </c>
      <c r="AA64" s="76" t="s">
        <v>59</v>
      </c>
      <c r="AB64" s="73"/>
      <c r="AC64" s="73" t="s">
        <v>570</v>
      </c>
      <c r="AD64" s="74">
        <f>180+14.7</f>
        <v>194.7</v>
      </c>
    </row>
    <row r="65" spans="1:30" s="45" customFormat="1" ht="14.1" customHeight="1">
      <c r="A65" s="57" t="s">
        <v>571</v>
      </c>
      <c r="B65" s="58" t="s">
        <v>572</v>
      </c>
      <c r="C65" s="53" t="s">
        <v>39</v>
      </c>
      <c r="D65" s="59" t="s">
        <v>573</v>
      </c>
      <c r="E65" s="59" t="s">
        <v>41</v>
      </c>
      <c r="F65" s="58" t="s">
        <v>42</v>
      </c>
      <c r="G65" s="47" t="s">
        <v>288</v>
      </c>
      <c r="H65" s="60">
        <v>0.86399999999999999</v>
      </c>
      <c r="I65" s="60">
        <f t="shared" si="30"/>
        <v>180.57599999999999</v>
      </c>
      <c r="J65" s="60">
        <f t="shared" si="31"/>
        <v>195.27600000000001</v>
      </c>
      <c r="V65" s="67" t="s">
        <v>574</v>
      </c>
      <c r="W65" s="72" t="s">
        <v>575</v>
      </c>
      <c r="X65" s="71" t="s">
        <v>51</v>
      </c>
      <c r="Y65" s="57" t="s">
        <v>576</v>
      </c>
      <c r="Z65" s="59" t="s">
        <v>41</v>
      </c>
      <c r="AA65" s="77" t="s">
        <v>42</v>
      </c>
      <c r="AB65" s="73">
        <v>0.86899999999999999</v>
      </c>
      <c r="AC65" s="73">
        <f>209*AB65</f>
        <v>181.62100000000001</v>
      </c>
      <c r="AD65" s="74">
        <f>AC65+14.7</f>
        <v>196.321</v>
      </c>
    </row>
    <row r="66" spans="1:30" s="45" customFormat="1" ht="14.1" customHeight="1">
      <c r="A66" s="57" t="s">
        <v>577</v>
      </c>
      <c r="B66" s="58" t="s">
        <v>578</v>
      </c>
      <c r="C66" s="53" t="s">
        <v>39</v>
      </c>
      <c r="D66" s="59" t="s">
        <v>579</v>
      </c>
      <c r="E66" s="59" t="s">
        <v>129</v>
      </c>
      <c r="F66" s="58" t="s">
        <v>42</v>
      </c>
      <c r="G66" s="47" t="s">
        <v>580</v>
      </c>
      <c r="H66" s="60"/>
      <c r="I66" s="60">
        <v>18</v>
      </c>
      <c r="J66" s="60">
        <v>19.78</v>
      </c>
      <c r="V66" s="67" t="s">
        <v>581</v>
      </c>
      <c r="W66" s="72" t="s">
        <v>582</v>
      </c>
      <c r="X66" s="71" t="s">
        <v>51</v>
      </c>
      <c r="Y66" s="83" t="s">
        <v>583</v>
      </c>
      <c r="Z66" s="84" t="s">
        <v>584</v>
      </c>
      <c r="AA66" s="76" t="s">
        <v>59</v>
      </c>
    </row>
    <row r="67" spans="1:30" s="45" customFormat="1" ht="14.1" customHeight="1">
      <c r="A67" s="57" t="s">
        <v>585</v>
      </c>
      <c r="B67" s="80" t="s">
        <v>586</v>
      </c>
      <c r="C67" s="78" t="s">
        <v>39</v>
      </c>
      <c r="D67" s="75" t="s">
        <v>62</v>
      </c>
      <c r="E67" s="75" t="s">
        <v>41</v>
      </c>
      <c r="F67" s="76" t="s">
        <v>59</v>
      </c>
      <c r="G67" s="81" t="s">
        <v>43</v>
      </c>
      <c r="H67" s="60">
        <v>0.88100000000000001</v>
      </c>
      <c r="I67" s="60">
        <f t="shared" si="30"/>
        <v>184.12899999999999</v>
      </c>
      <c r="J67" s="60">
        <f t="shared" si="31"/>
        <v>198.82900000000001</v>
      </c>
      <c r="V67" s="67" t="s">
        <v>587</v>
      </c>
      <c r="W67" s="72" t="s">
        <v>588</v>
      </c>
      <c r="X67" s="71" t="s">
        <v>51</v>
      </c>
      <c r="Y67" s="83" t="s">
        <v>589</v>
      </c>
      <c r="Z67" s="84" t="s">
        <v>584</v>
      </c>
      <c r="AA67" s="76" t="s">
        <v>59</v>
      </c>
    </row>
    <row r="68" spans="1:30" s="45" customFormat="1" ht="14.1" customHeight="1">
      <c r="A68" s="57" t="s">
        <v>590</v>
      </c>
      <c r="B68" s="58" t="s">
        <v>591</v>
      </c>
      <c r="C68" s="53" t="s">
        <v>39</v>
      </c>
      <c r="D68" s="82" t="s">
        <v>592</v>
      </c>
      <c r="E68" s="59" t="s">
        <v>41</v>
      </c>
      <c r="F68" s="52" t="s">
        <v>59</v>
      </c>
      <c r="G68" s="47" t="s">
        <v>193</v>
      </c>
      <c r="H68" s="60">
        <v>0.879</v>
      </c>
      <c r="I68" s="60">
        <f t="shared" si="30"/>
        <v>183.71100000000001</v>
      </c>
      <c r="J68" s="60">
        <f t="shared" si="31"/>
        <v>198.411</v>
      </c>
    </row>
    <row r="69" spans="1:30" s="45" customFormat="1" ht="14.1" customHeight="1">
      <c r="A69" s="57" t="s">
        <v>593</v>
      </c>
      <c r="B69" s="80" t="s">
        <v>594</v>
      </c>
      <c r="C69" s="78" t="s">
        <v>39</v>
      </c>
      <c r="D69" s="75" t="s">
        <v>136</v>
      </c>
      <c r="E69" s="75" t="s">
        <v>41</v>
      </c>
      <c r="F69" s="76" t="s">
        <v>59</v>
      </c>
      <c r="G69" s="81" t="s">
        <v>43</v>
      </c>
      <c r="H69" s="60">
        <v>1.0740000000000001</v>
      </c>
      <c r="I69" s="60">
        <f t="shared" si="30"/>
        <v>224.46600000000001</v>
      </c>
      <c r="J69" s="60">
        <f t="shared" si="31"/>
        <v>239.166</v>
      </c>
    </row>
    <row r="70" spans="1:30" s="45" customFormat="1" ht="14.1" customHeight="1">
      <c r="A70" s="57" t="s">
        <v>595</v>
      </c>
      <c r="B70" s="80" t="s">
        <v>596</v>
      </c>
      <c r="C70" s="78" t="s">
        <v>39</v>
      </c>
      <c r="D70" s="75" t="s">
        <v>597</v>
      </c>
      <c r="E70" s="75" t="s">
        <v>41</v>
      </c>
      <c r="F70" s="76" t="s">
        <v>59</v>
      </c>
      <c r="G70" s="47" t="s">
        <v>75</v>
      </c>
      <c r="H70" s="60">
        <v>0.87</v>
      </c>
      <c r="I70" s="60">
        <f t="shared" si="30"/>
        <v>181.83</v>
      </c>
      <c r="J70" s="60">
        <f t="shared" si="31"/>
        <v>196.53</v>
      </c>
    </row>
    <row r="71" spans="1:30" s="45" customFormat="1" ht="12.75">
      <c r="A71" s="57" t="s">
        <v>598</v>
      </c>
      <c r="B71" s="58" t="s">
        <v>599</v>
      </c>
      <c r="C71" s="53" t="s">
        <v>39</v>
      </c>
      <c r="D71" s="59" t="s">
        <v>600</v>
      </c>
      <c r="E71" s="59" t="s">
        <v>41</v>
      </c>
      <c r="F71" s="58" t="s">
        <v>42</v>
      </c>
      <c r="G71" s="47" t="s">
        <v>43</v>
      </c>
      <c r="H71" s="60">
        <v>0.86399999999999999</v>
      </c>
      <c r="I71" s="60">
        <f t="shared" si="30"/>
        <v>180.57599999999999</v>
      </c>
      <c r="J71" s="60">
        <f t="shared" si="31"/>
        <v>195.27600000000001</v>
      </c>
    </row>
    <row r="72" spans="1:30" s="45" customFormat="1" ht="12.75">
      <c r="A72" s="57" t="s">
        <v>601</v>
      </c>
      <c r="B72" s="58" t="s">
        <v>602</v>
      </c>
      <c r="C72" s="53" t="s">
        <v>39</v>
      </c>
      <c r="D72" s="59" t="s">
        <v>603</v>
      </c>
      <c r="E72" s="59" t="s">
        <v>41</v>
      </c>
      <c r="F72" s="58" t="s">
        <v>42</v>
      </c>
      <c r="G72" s="47" t="s">
        <v>43</v>
      </c>
      <c r="H72" s="60">
        <v>0.86599999999999999</v>
      </c>
      <c r="I72" s="60">
        <f t="shared" si="30"/>
        <v>180.994</v>
      </c>
      <c r="J72" s="60">
        <f t="shared" si="31"/>
        <v>195.69399999999999</v>
      </c>
    </row>
    <row r="73" spans="1:30" s="45" customFormat="1" ht="12.75">
      <c r="A73" s="57" t="s">
        <v>604</v>
      </c>
      <c r="B73" s="58" t="s">
        <v>605</v>
      </c>
      <c r="C73" s="53" t="s">
        <v>39</v>
      </c>
      <c r="D73" s="59" t="s">
        <v>606</v>
      </c>
      <c r="E73" s="59" t="s">
        <v>607</v>
      </c>
      <c r="F73" s="52" t="s">
        <v>305</v>
      </c>
      <c r="G73" s="47"/>
      <c r="H73" s="60"/>
      <c r="I73" s="60"/>
      <c r="J73" s="60"/>
    </row>
    <row r="74" spans="1:30" s="45" customFormat="1" ht="12.75">
      <c r="A74" s="57" t="s">
        <v>608</v>
      </c>
      <c r="B74" s="58" t="s">
        <v>609</v>
      </c>
      <c r="C74" s="53" t="s">
        <v>39</v>
      </c>
      <c r="D74" s="59" t="s">
        <v>610</v>
      </c>
      <c r="E74" s="59" t="s">
        <v>95</v>
      </c>
      <c r="F74" s="76" t="s">
        <v>59</v>
      </c>
      <c r="G74" s="81" t="s">
        <v>318</v>
      </c>
      <c r="H74" s="60"/>
      <c r="I74" s="60"/>
      <c r="J74" s="60"/>
    </row>
    <row r="75" spans="1:30" s="45" customFormat="1" ht="12.75">
      <c r="A75" s="57" t="s">
        <v>611</v>
      </c>
      <c r="B75" s="58" t="s">
        <v>612</v>
      </c>
      <c r="C75" s="53" t="s">
        <v>39</v>
      </c>
      <c r="D75" s="59" t="s">
        <v>613</v>
      </c>
      <c r="E75" s="59" t="s">
        <v>569</v>
      </c>
      <c r="F75" s="80" t="s">
        <v>42</v>
      </c>
      <c r="G75" s="81" t="s">
        <v>580</v>
      </c>
      <c r="H75" s="60"/>
      <c r="I75" s="60">
        <v>180</v>
      </c>
      <c r="J75" s="60">
        <f>180+14.7</f>
        <v>194.7</v>
      </c>
    </row>
    <row r="76" spans="1:30" s="45" customFormat="1" ht="12.75">
      <c r="A76" s="57" t="s">
        <v>614</v>
      </c>
      <c r="B76" s="58" t="s">
        <v>615</v>
      </c>
      <c r="C76" s="53" t="s">
        <v>39</v>
      </c>
      <c r="D76" s="59" t="s">
        <v>592</v>
      </c>
      <c r="E76" s="59" t="s">
        <v>41</v>
      </c>
      <c r="F76" s="58" t="s">
        <v>42</v>
      </c>
      <c r="G76" s="47" t="s">
        <v>193</v>
      </c>
      <c r="H76" s="60">
        <v>0.879</v>
      </c>
      <c r="I76" s="60">
        <f t="shared" ref="I76:I78" si="32">209*H76</f>
        <v>183.71100000000001</v>
      </c>
      <c r="J76" s="60">
        <f t="shared" ref="J76:J78" si="33">I76+14.7</f>
        <v>198.411</v>
      </c>
    </row>
    <row r="77" spans="1:30" s="45" customFormat="1" ht="12.75">
      <c r="A77" s="57" t="s">
        <v>616</v>
      </c>
      <c r="B77" s="58" t="s">
        <v>617</v>
      </c>
      <c r="C77" s="53" t="s">
        <v>39</v>
      </c>
      <c r="D77" s="59" t="s">
        <v>618</v>
      </c>
      <c r="E77" s="59" t="s">
        <v>41</v>
      </c>
      <c r="F77" s="76" t="s">
        <v>59</v>
      </c>
      <c r="G77" s="81" t="s">
        <v>619</v>
      </c>
      <c r="H77" s="60">
        <v>0.88400000000000001</v>
      </c>
      <c r="I77" s="60">
        <f t="shared" si="32"/>
        <v>184.756</v>
      </c>
      <c r="J77" s="60">
        <f t="shared" si="33"/>
        <v>199.45599999999999</v>
      </c>
    </row>
    <row r="78" spans="1:30" s="45" customFormat="1" ht="12.75">
      <c r="A78" s="57" t="s">
        <v>620</v>
      </c>
      <c r="B78" s="58" t="s">
        <v>621</v>
      </c>
      <c r="C78" s="53" t="s">
        <v>39</v>
      </c>
      <c r="D78" s="59" t="s">
        <v>622</v>
      </c>
      <c r="E78" s="59" t="s">
        <v>41</v>
      </c>
      <c r="F78" s="58" t="s">
        <v>42</v>
      </c>
      <c r="G78" s="47" t="s">
        <v>43</v>
      </c>
      <c r="H78" s="60">
        <v>0.86199999999999999</v>
      </c>
      <c r="I78" s="60">
        <f t="shared" si="32"/>
        <v>180.15799999999999</v>
      </c>
      <c r="J78" s="60">
        <f t="shared" si="33"/>
        <v>194.858</v>
      </c>
    </row>
    <row r="79" spans="1:30" s="45" customFormat="1" ht="12.75">
      <c r="A79" s="57" t="s">
        <v>623</v>
      </c>
      <c r="B79" s="58" t="s">
        <v>624</v>
      </c>
      <c r="C79" s="53" t="s">
        <v>39</v>
      </c>
      <c r="D79" s="55" t="s">
        <v>625</v>
      </c>
      <c r="E79" s="67" t="s">
        <v>325</v>
      </c>
      <c r="F79" s="55" t="s">
        <v>141</v>
      </c>
      <c r="G79" s="49"/>
      <c r="H79" s="60"/>
      <c r="I79" s="60"/>
      <c r="J79" s="60"/>
    </row>
    <row r="80" spans="1:30" s="45" customFormat="1" ht="12.75">
      <c r="A80" s="57" t="s">
        <v>626</v>
      </c>
      <c r="B80" s="58" t="s">
        <v>627</v>
      </c>
      <c r="C80" s="53" t="s">
        <v>39</v>
      </c>
      <c r="D80" s="67" t="s">
        <v>628</v>
      </c>
      <c r="E80" s="59" t="s">
        <v>41</v>
      </c>
      <c r="F80" s="76" t="s">
        <v>59</v>
      </c>
      <c r="G80" s="81" t="s">
        <v>75</v>
      </c>
      <c r="H80" s="60">
        <v>0.83199999999999996</v>
      </c>
      <c r="I80" s="60">
        <f t="shared" ref="I80:I83" si="34">209*H80</f>
        <v>173.88800000000001</v>
      </c>
      <c r="J80" s="60">
        <f t="shared" ref="J80:J83" si="35">I80+14.7</f>
        <v>188.58799999999999</v>
      </c>
    </row>
    <row r="81" spans="1:10" s="45" customFormat="1" ht="12.75">
      <c r="A81" s="57" t="s">
        <v>629</v>
      </c>
      <c r="B81" s="58" t="s">
        <v>630</v>
      </c>
      <c r="C81" s="53" t="s">
        <v>39</v>
      </c>
      <c r="D81" s="67" t="s">
        <v>443</v>
      </c>
      <c r="E81" s="59" t="s">
        <v>41</v>
      </c>
      <c r="F81" s="58" t="s">
        <v>42</v>
      </c>
      <c r="G81" s="47" t="s">
        <v>43</v>
      </c>
      <c r="H81" s="60">
        <v>1.069</v>
      </c>
      <c r="I81" s="60">
        <f t="shared" si="34"/>
        <v>223.42099999999999</v>
      </c>
      <c r="J81" s="60">
        <f t="shared" si="35"/>
        <v>238.12100000000001</v>
      </c>
    </row>
    <row r="82" spans="1:10" s="45" customFormat="1" ht="12.75">
      <c r="A82" s="57" t="s">
        <v>631</v>
      </c>
      <c r="B82" s="58" t="s">
        <v>632</v>
      </c>
      <c r="C82" s="53" t="s">
        <v>39</v>
      </c>
      <c r="D82" s="67" t="s">
        <v>483</v>
      </c>
      <c r="E82" s="59" t="s">
        <v>41</v>
      </c>
      <c r="F82" s="58" t="s">
        <v>42</v>
      </c>
      <c r="G82" s="47" t="s">
        <v>75</v>
      </c>
      <c r="H82" s="60">
        <v>0.86499999999999999</v>
      </c>
      <c r="I82" s="60">
        <f t="shared" si="34"/>
        <v>180.785</v>
      </c>
      <c r="J82" s="60">
        <f t="shared" si="35"/>
        <v>195.48500000000001</v>
      </c>
    </row>
    <row r="83" spans="1:10" s="45" customFormat="1" ht="12.75">
      <c r="A83" s="57" t="s">
        <v>633</v>
      </c>
      <c r="B83" s="58" t="s">
        <v>634</v>
      </c>
      <c r="C83" s="53" t="s">
        <v>39</v>
      </c>
      <c r="D83" s="67" t="s">
        <v>635</v>
      </c>
      <c r="E83" s="59" t="s">
        <v>41</v>
      </c>
      <c r="F83" s="58" t="s">
        <v>42</v>
      </c>
      <c r="G83" s="47" t="s">
        <v>75</v>
      </c>
      <c r="H83" s="60">
        <v>0.87</v>
      </c>
      <c r="I83" s="60">
        <f t="shared" si="34"/>
        <v>181.83</v>
      </c>
      <c r="J83" s="60">
        <f t="shared" si="35"/>
        <v>196.53</v>
      </c>
    </row>
    <row r="84" spans="1:10" s="45" customFormat="1" ht="12.75">
      <c r="A84" s="57" t="s">
        <v>636</v>
      </c>
      <c r="B84" s="58" t="s">
        <v>637</v>
      </c>
      <c r="C84" s="53" t="s">
        <v>39</v>
      </c>
      <c r="D84" s="67" t="s">
        <v>638</v>
      </c>
      <c r="E84" s="59" t="s">
        <v>95</v>
      </c>
      <c r="F84" s="55" t="s">
        <v>141</v>
      </c>
      <c r="H84" s="60"/>
      <c r="I84" s="60"/>
      <c r="J84" s="60"/>
    </row>
    <row r="85" spans="1:10" s="45" customFormat="1" ht="12.75">
      <c r="A85" s="57" t="s">
        <v>639</v>
      </c>
      <c r="B85" s="58" t="s">
        <v>640</v>
      </c>
      <c r="C85" s="53" t="s">
        <v>39</v>
      </c>
      <c r="D85" s="67" t="s">
        <v>641</v>
      </c>
      <c r="E85" s="59" t="s">
        <v>642</v>
      </c>
      <c r="F85" s="55" t="s">
        <v>141</v>
      </c>
      <c r="H85" s="60"/>
      <c r="I85" s="60"/>
      <c r="J85" s="60"/>
    </row>
    <row r="86" spans="1:10" s="45" customFormat="1" ht="12.75">
      <c r="A86" s="57" t="s">
        <v>643</v>
      </c>
      <c r="B86" s="58" t="s">
        <v>644</v>
      </c>
      <c r="C86" s="53" t="s">
        <v>39</v>
      </c>
      <c r="D86" s="59" t="s">
        <v>645</v>
      </c>
      <c r="E86" s="59" t="s">
        <v>41</v>
      </c>
      <c r="F86" s="76" t="s">
        <v>59</v>
      </c>
      <c r="G86" s="81" t="s">
        <v>75</v>
      </c>
      <c r="H86" s="60">
        <v>0.86699999999999999</v>
      </c>
      <c r="I86" s="60">
        <f>209*H86</f>
        <v>181.203</v>
      </c>
      <c r="J86" s="60">
        <f>I86+14.7</f>
        <v>195.90299999999999</v>
      </c>
    </row>
    <row r="87" spans="1:10" s="45" customFormat="1" ht="12.75">
      <c r="A87" s="57" t="s">
        <v>646</v>
      </c>
      <c r="B87" s="58" t="s">
        <v>647</v>
      </c>
      <c r="C87" s="53" t="s">
        <v>39</v>
      </c>
      <c r="D87" s="59" t="s">
        <v>648</v>
      </c>
      <c r="E87" s="59" t="s">
        <v>41</v>
      </c>
      <c r="F87" s="76" t="s">
        <v>59</v>
      </c>
      <c r="G87" s="81" t="s">
        <v>43</v>
      </c>
      <c r="H87" s="60"/>
      <c r="I87" s="60"/>
      <c r="J87" s="60"/>
    </row>
    <row r="88" spans="1:10" s="45" customFormat="1" ht="12.75">
      <c r="A88" s="57" t="s">
        <v>649</v>
      </c>
      <c r="B88" s="58" t="s">
        <v>650</v>
      </c>
      <c r="C88" s="53" t="s">
        <v>39</v>
      </c>
      <c r="D88" s="59" t="s">
        <v>651</v>
      </c>
      <c r="E88" s="59" t="s">
        <v>95</v>
      </c>
      <c r="F88" s="76" t="s">
        <v>59</v>
      </c>
      <c r="G88" s="81" t="s">
        <v>43</v>
      </c>
      <c r="H88" s="60">
        <v>0.879</v>
      </c>
      <c r="I88" s="60">
        <f>20*H88</f>
        <v>17.579999999999998</v>
      </c>
      <c r="J88" s="60">
        <f>I88+1.78</f>
        <v>19.36</v>
      </c>
    </row>
    <row r="89" spans="1:10" s="45" customFormat="1" ht="12.75">
      <c r="A89" s="57" t="s">
        <v>652</v>
      </c>
      <c r="B89" s="58" t="s">
        <v>653</v>
      </c>
      <c r="C89" s="53" t="s">
        <v>39</v>
      </c>
      <c r="D89" s="59" t="s">
        <v>654</v>
      </c>
      <c r="E89" s="59" t="s">
        <v>41</v>
      </c>
      <c r="F89" s="76" t="s">
        <v>59</v>
      </c>
      <c r="G89" s="81" t="s">
        <v>655</v>
      </c>
      <c r="H89" s="60"/>
      <c r="I89" s="60"/>
      <c r="J89" s="60"/>
    </row>
    <row r="90" spans="1:10" s="45" customFormat="1" ht="12.75">
      <c r="A90" s="57" t="s">
        <v>656</v>
      </c>
      <c r="B90" s="58" t="s">
        <v>657</v>
      </c>
      <c r="C90" s="53" t="s">
        <v>39</v>
      </c>
      <c r="D90" s="59" t="s">
        <v>658</v>
      </c>
      <c r="E90" s="59" t="s">
        <v>95</v>
      </c>
      <c r="F90" s="58" t="s">
        <v>42</v>
      </c>
      <c r="G90" s="47" t="s">
        <v>318</v>
      </c>
      <c r="H90" s="60">
        <v>0.873</v>
      </c>
      <c r="I90" s="60">
        <f>20*H90</f>
        <v>17.46</v>
      </c>
      <c r="J90" s="60">
        <f>I90+1.78</f>
        <v>19.239999999999998</v>
      </c>
    </row>
    <row r="91" spans="1:10" s="45" customFormat="1" ht="12.75">
      <c r="A91" s="57" t="s">
        <v>659</v>
      </c>
      <c r="B91" s="58" t="s">
        <v>660</v>
      </c>
      <c r="C91" s="53" t="s">
        <v>39</v>
      </c>
      <c r="D91" s="59" t="s">
        <v>452</v>
      </c>
      <c r="E91" s="59" t="s">
        <v>41</v>
      </c>
      <c r="F91" s="76" t="s">
        <v>59</v>
      </c>
      <c r="G91" s="81" t="s">
        <v>318</v>
      </c>
      <c r="H91" s="60">
        <v>0.86799999999999999</v>
      </c>
      <c r="I91" s="60">
        <f t="shared" ref="I91:I93" si="36">209*H91</f>
        <v>181.41200000000001</v>
      </c>
      <c r="J91" s="60">
        <f t="shared" ref="J91:J93" si="37">I91+14.7</f>
        <v>196.11199999999999</v>
      </c>
    </row>
    <row r="92" spans="1:10" s="45" customFormat="1" ht="12.75">
      <c r="A92" s="57" t="s">
        <v>661</v>
      </c>
      <c r="B92" s="58" t="s">
        <v>662</v>
      </c>
      <c r="C92" s="53" t="s">
        <v>39</v>
      </c>
      <c r="D92" s="59" t="s">
        <v>428</v>
      </c>
      <c r="E92" s="59" t="s">
        <v>41</v>
      </c>
      <c r="F92" s="76" t="s">
        <v>59</v>
      </c>
      <c r="G92" s="81" t="s">
        <v>429</v>
      </c>
      <c r="H92" s="60">
        <v>0.80500000000000005</v>
      </c>
      <c r="I92" s="60">
        <f t="shared" si="36"/>
        <v>168.245</v>
      </c>
      <c r="J92" s="60">
        <f t="shared" si="37"/>
        <v>182.94499999999999</v>
      </c>
    </row>
    <row r="93" spans="1:10" s="45" customFormat="1" ht="12.75">
      <c r="A93" s="57" t="s">
        <v>663</v>
      </c>
      <c r="B93" s="58" t="s">
        <v>664</v>
      </c>
      <c r="C93" s="53" t="s">
        <v>39</v>
      </c>
      <c r="D93" s="59" t="s">
        <v>665</v>
      </c>
      <c r="E93" s="59" t="s">
        <v>41</v>
      </c>
      <c r="F93" s="58" t="s">
        <v>42</v>
      </c>
      <c r="G93" s="47" t="s">
        <v>75</v>
      </c>
      <c r="H93" s="60">
        <v>0.87</v>
      </c>
      <c r="I93" s="60">
        <f t="shared" si="36"/>
        <v>181.83</v>
      </c>
      <c r="J93" s="60">
        <f t="shared" si="37"/>
        <v>196.53</v>
      </c>
    </row>
    <row r="94" spans="1:10" s="45" customFormat="1" ht="12.75">
      <c r="A94" s="57" t="s">
        <v>666</v>
      </c>
      <c r="B94" s="58" t="s">
        <v>667</v>
      </c>
      <c r="C94" s="53" t="s">
        <v>39</v>
      </c>
      <c r="D94" s="53" t="s">
        <v>668</v>
      </c>
      <c r="E94" s="59" t="s">
        <v>325</v>
      </c>
      <c r="F94" s="55" t="s">
        <v>141</v>
      </c>
      <c r="H94" s="60"/>
      <c r="I94" s="60"/>
      <c r="J94" s="60"/>
    </row>
    <row r="95" spans="1:10" s="45" customFormat="1" ht="12.75">
      <c r="A95" s="57" t="s">
        <v>669</v>
      </c>
      <c r="B95" s="58" t="s">
        <v>670</v>
      </c>
      <c r="C95" s="53" t="s">
        <v>39</v>
      </c>
      <c r="D95" s="59" t="s">
        <v>199</v>
      </c>
      <c r="E95" s="59" t="s">
        <v>41</v>
      </c>
      <c r="F95" s="76" t="s">
        <v>59</v>
      </c>
      <c r="G95" s="81" t="s">
        <v>43</v>
      </c>
      <c r="H95" s="60">
        <v>0.88300000000000001</v>
      </c>
      <c r="I95" s="60">
        <f t="shared" ref="I95:I100" si="38">209*H95</f>
        <v>184.547</v>
      </c>
      <c r="J95" s="60">
        <f t="shared" ref="J95:J100" si="39">I95+14.7</f>
        <v>199.24700000000001</v>
      </c>
    </row>
    <row r="96" spans="1:10" s="45" customFormat="1" ht="12.75">
      <c r="A96" s="57" t="s">
        <v>671</v>
      </c>
      <c r="B96" s="58" t="s">
        <v>672</v>
      </c>
      <c r="C96" s="53" t="s">
        <v>39</v>
      </c>
      <c r="D96" s="59" t="s">
        <v>673</v>
      </c>
      <c r="E96" s="59" t="s">
        <v>41</v>
      </c>
      <c r="F96" s="58" t="s">
        <v>42</v>
      </c>
      <c r="G96" s="47" t="s">
        <v>674</v>
      </c>
      <c r="H96" s="60">
        <v>0.85699999999999998</v>
      </c>
      <c r="I96" s="60">
        <f t="shared" si="38"/>
        <v>179.113</v>
      </c>
      <c r="J96" s="60">
        <f t="shared" si="39"/>
        <v>193.81299999999999</v>
      </c>
    </row>
    <row r="97" spans="1:10" s="45" customFormat="1" ht="12.75">
      <c r="A97" s="57" t="s">
        <v>675</v>
      </c>
      <c r="B97" s="58" t="s">
        <v>676</v>
      </c>
      <c r="C97" s="53" t="s">
        <v>39</v>
      </c>
      <c r="D97" s="59" t="s">
        <v>677</v>
      </c>
      <c r="E97" s="59" t="s">
        <v>95</v>
      </c>
      <c r="F97" s="58" t="s">
        <v>42</v>
      </c>
      <c r="G97" s="47" t="s">
        <v>43</v>
      </c>
      <c r="H97" s="60">
        <v>0.90300000000000002</v>
      </c>
      <c r="I97" s="60">
        <f t="shared" ref="I97:I99" si="40">20*H97</f>
        <v>18.059999999999999</v>
      </c>
      <c r="J97" s="60">
        <f t="shared" ref="J97:J99" si="41">I97+1.78</f>
        <v>19.84</v>
      </c>
    </row>
    <row r="98" spans="1:10" s="45" customFormat="1" ht="12.75">
      <c r="A98" s="57" t="s">
        <v>678</v>
      </c>
      <c r="B98" s="58" t="s">
        <v>679</v>
      </c>
      <c r="C98" s="53" t="s">
        <v>39</v>
      </c>
      <c r="D98" s="59" t="s">
        <v>680</v>
      </c>
      <c r="E98" s="59" t="s">
        <v>95</v>
      </c>
      <c r="F98" s="58" t="s">
        <v>42</v>
      </c>
      <c r="G98" s="47" t="s">
        <v>43</v>
      </c>
      <c r="H98" s="60">
        <v>0.90400000000000003</v>
      </c>
      <c r="I98" s="60">
        <f t="shared" si="40"/>
        <v>18.079999999999998</v>
      </c>
      <c r="J98" s="60">
        <f t="shared" si="41"/>
        <v>19.86</v>
      </c>
    </row>
    <row r="99" spans="1:10" s="45" customFormat="1" ht="12.75">
      <c r="A99" s="57" t="s">
        <v>681</v>
      </c>
      <c r="B99" s="58" t="s">
        <v>682</v>
      </c>
      <c r="C99" s="53" t="s">
        <v>39</v>
      </c>
      <c r="D99" s="59" t="s">
        <v>683</v>
      </c>
      <c r="E99" s="59" t="s">
        <v>95</v>
      </c>
      <c r="F99" s="76" t="s">
        <v>59</v>
      </c>
      <c r="G99" s="81" t="s">
        <v>43</v>
      </c>
      <c r="H99" s="60">
        <v>0.877</v>
      </c>
      <c r="I99" s="60">
        <f t="shared" si="40"/>
        <v>17.54</v>
      </c>
      <c r="J99" s="60">
        <f t="shared" si="41"/>
        <v>19.32</v>
      </c>
    </row>
    <row r="100" spans="1:10" s="45" customFormat="1" ht="12.75">
      <c r="A100" s="57" t="s">
        <v>684</v>
      </c>
      <c r="B100" s="58" t="s">
        <v>685</v>
      </c>
      <c r="C100" s="53" t="s">
        <v>39</v>
      </c>
      <c r="D100" s="59" t="s">
        <v>686</v>
      </c>
      <c r="E100" s="59" t="s">
        <v>41</v>
      </c>
      <c r="F100" s="58" t="s">
        <v>42</v>
      </c>
      <c r="G100" s="47" t="s">
        <v>43</v>
      </c>
      <c r="H100" s="60">
        <v>0.89100000000000001</v>
      </c>
      <c r="I100" s="60">
        <f t="shared" si="38"/>
        <v>186.21899999999999</v>
      </c>
      <c r="J100" s="60">
        <f t="shared" si="39"/>
        <v>200.91900000000001</v>
      </c>
    </row>
    <row r="101" spans="1:10" s="45" customFormat="1" ht="12.75">
      <c r="A101" s="57" t="s">
        <v>687</v>
      </c>
      <c r="B101" s="58" t="s">
        <v>688</v>
      </c>
      <c r="C101" s="53" t="s">
        <v>39</v>
      </c>
      <c r="D101" s="59" t="s">
        <v>489</v>
      </c>
      <c r="E101" s="59" t="s">
        <v>95</v>
      </c>
      <c r="F101" s="76" t="s">
        <v>59</v>
      </c>
      <c r="G101" s="81" t="s">
        <v>318</v>
      </c>
      <c r="H101" s="60">
        <v>0.89900000000000002</v>
      </c>
      <c r="I101" s="60">
        <f>20*H101</f>
        <v>17.98</v>
      </c>
      <c r="J101" s="60">
        <f>I101+1.78</f>
        <v>19.760000000000002</v>
      </c>
    </row>
    <row r="102" spans="1:10" s="45" customFormat="1" ht="12.75">
      <c r="A102" s="57" t="s">
        <v>689</v>
      </c>
      <c r="B102" s="58" t="s">
        <v>690</v>
      </c>
      <c r="C102" s="53" t="s">
        <v>39</v>
      </c>
      <c r="D102" s="59" t="s">
        <v>691</v>
      </c>
      <c r="E102" s="59" t="s">
        <v>41</v>
      </c>
      <c r="F102" s="58" t="s">
        <v>42</v>
      </c>
      <c r="G102" s="47" t="s">
        <v>418</v>
      </c>
      <c r="H102" s="60">
        <v>0.89600000000000002</v>
      </c>
      <c r="I102" s="60">
        <f t="shared" ref="I102:I106" si="42">209*H102</f>
        <v>187.26400000000001</v>
      </c>
      <c r="J102" s="60">
        <f t="shared" ref="J102:J106" si="43">I102+14.7</f>
        <v>201.964</v>
      </c>
    </row>
    <row r="103" spans="1:10" s="45" customFormat="1" ht="12.75">
      <c r="A103" s="57" t="s">
        <v>692</v>
      </c>
      <c r="B103" s="58" t="s">
        <v>693</v>
      </c>
      <c r="C103" s="53" t="s">
        <v>39</v>
      </c>
      <c r="D103" s="53" t="s">
        <v>694</v>
      </c>
      <c r="E103" s="59" t="s">
        <v>41</v>
      </c>
      <c r="F103" s="76" t="s">
        <v>59</v>
      </c>
      <c r="G103" s="81" t="s">
        <v>674</v>
      </c>
      <c r="H103" s="60">
        <v>0.85699999999999998</v>
      </c>
      <c r="I103" s="60">
        <f t="shared" si="42"/>
        <v>179.113</v>
      </c>
      <c r="J103" s="60">
        <f t="shared" si="43"/>
        <v>193.81299999999999</v>
      </c>
    </row>
    <row r="104" spans="1:10" s="45" customFormat="1" ht="12.75">
      <c r="A104" s="57" t="s">
        <v>695</v>
      </c>
      <c r="B104" s="58" t="s">
        <v>696</v>
      </c>
      <c r="C104" s="53" t="s">
        <v>39</v>
      </c>
      <c r="D104" s="59" t="s">
        <v>697</v>
      </c>
      <c r="E104" s="59" t="s">
        <v>642</v>
      </c>
      <c r="F104" s="76" t="s">
        <v>59</v>
      </c>
      <c r="G104" s="81" t="s">
        <v>698</v>
      </c>
      <c r="H104" s="60">
        <v>0.88600000000000001</v>
      </c>
      <c r="I104" s="60">
        <f>18*H104</f>
        <v>15.948</v>
      </c>
      <c r="J104" s="60">
        <f>I104+1.78</f>
        <v>17.728000000000002</v>
      </c>
    </row>
    <row r="105" spans="1:10" s="45" customFormat="1" ht="12.75">
      <c r="A105" s="57" t="s">
        <v>699</v>
      </c>
      <c r="B105" s="58" t="s">
        <v>700</v>
      </c>
      <c r="C105" s="53" t="s">
        <v>39</v>
      </c>
      <c r="D105" s="59" t="s">
        <v>458</v>
      </c>
      <c r="E105" s="59" t="s">
        <v>41</v>
      </c>
      <c r="F105" s="76" t="s">
        <v>59</v>
      </c>
      <c r="G105" s="81" t="s">
        <v>318</v>
      </c>
      <c r="H105" s="60">
        <v>0.84299999999999997</v>
      </c>
      <c r="I105" s="60">
        <f t="shared" si="42"/>
        <v>176.18700000000001</v>
      </c>
      <c r="J105" s="60">
        <f t="shared" si="43"/>
        <v>190.887</v>
      </c>
    </row>
    <row r="106" spans="1:10" s="45" customFormat="1" ht="12.75">
      <c r="A106" s="57" t="s">
        <v>701</v>
      </c>
      <c r="B106" s="58" t="s">
        <v>702</v>
      </c>
      <c r="C106" s="53" t="s">
        <v>39</v>
      </c>
      <c r="D106" s="59" t="s">
        <v>521</v>
      </c>
      <c r="E106" s="59" t="s">
        <v>41</v>
      </c>
      <c r="F106" s="76" t="s">
        <v>59</v>
      </c>
      <c r="G106" s="81" t="s">
        <v>75</v>
      </c>
      <c r="H106" s="60">
        <v>0.82</v>
      </c>
      <c r="I106" s="60">
        <f t="shared" si="42"/>
        <v>171.38</v>
      </c>
      <c r="J106" s="60">
        <f t="shared" si="43"/>
        <v>186.08</v>
      </c>
    </row>
    <row r="107" spans="1:10" s="45" customFormat="1" ht="12.75">
      <c r="A107" s="57" t="s">
        <v>703</v>
      </c>
      <c r="B107" s="58" t="s">
        <v>704</v>
      </c>
      <c r="C107" s="53" t="s">
        <v>39</v>
      </c>
      <c r="D107" s="59" t="s">
        <v>210</v>
      </c>
      <c r="E107" s="59" t="s">
        <v>95</v>
      </c>
      <c r="F107" s="76" t="s">
        <v>59</v>
      </c>
      <c r="G107" s="81" t="s">
        <v>43</v>
      </c>
      <c r="H107" s="60">
        <v>0.88100000000000001</v>
      </c>
      <c r="I107" s="60">
        <f>20*H107</f>
        <v>17.62</v>
      </c>
      <c r="J107" s="60">
        <f>I107+1.78</f>
        <v>19.399999999999999</v>
      </c>
    </row>
    <row r="108" spans="1:10" s="45" customFormat="1" ht="12.75">
      <c r="A108" s="57" t="s">
        <v>705</v>
      </c>
      <c r="B108" s="58" t="s">
        <v>706</v>
      </c>
      <c r="C108" s="53" t="s">
        <v>39</v>
      </c>
      <c r="D108" s="59" t="s">
        <v>68</v>
      </c>
      <c r="E108" s="59" t="s">
        <v>53</v>
      </c>
      <c r="F108" s="76" t="s">
        <v>59</v>
      </c>
      <c r="G108" s="81" t="s">
        <v>125</v>
      </c>
      <c r="H108" s="60">
        <v>0.83799999999999997</v>
      </c>
      <c r="I108" s="60">
        <f>16*H108</f>
        <v>13.407999999999999</v>
      </c>
      <c r="J108" s="60">
        <f t="shared" ref="J108:J110" si="44">I108+0.83</f>
        <v>14.238</v>
      </c>
    </row>
    <row r="109" spans="1:10" s="45" customFormat="1" ht="12.75">
      <c r="A109" s="57" t="s">
        <v>707</v>
      </c>
      <c r="B109" s="58" t="s">
        <v>708</v>
      </c>
      <c r="C109" s="53" t="s">
        <v>39</v>
      </c>
      <c r="D109" s="59" t="s">
        <v>81</v>
      </c>
      <c r="E109" s="59" t="s">
        <v>53</v>
      </c>
      <c r="F109" s="76" t="s">
        <v>59</v>
      </c>
      <c r="G109" s="81" t="s">
        <v>125</v>
      </c>
      <c r="H109" s="60">
        <v>0.84399999999999997</v>
      </c>
      <c r="I109" s="60">
        <f>16*H109</f>
        <v>13.504</v>
      </c>
      <c r="J109" s="60">
        <f t="shared" si="44"/>
        <v>14.334</v>
      </c>
    </row>
    <row r="110" spans="1:10" s="45" customFormat="1" ht="12.75">
      <c r="A110" s="57" t="s">
        <v>709</v>
      </c>
      <c r="B110" s="58" t="s">
        <v>710</v>
      </c>
      <c r="C110" s="53" t="s">
        <v>39</v>
      </c>
      <c r="D110" s="59" t="s">
        <v>90</v>
      </c>
      <c r="E110" s="59" t="s">
        <v>91</v>
      </c>
      <c r="F110" s="76" t="s">
        <v>59</v>
      </c>
      <c r="G110" s="81" t="s">
        <v>125</v>
      </c>
      <c r="H110" s="60">
        <v>0.83799999999999997</v>
      </c>
      <c r="I110" s="60">
        <f>12*H110</f>
        <v>10.055999999999999</v>
      </c>
      <c r="J110" s="60">
        <f t="shared" si="44"/>
        <v>10.885999999999999</v>
      </c>
    </row>
    <row r="111" spans="1:10" s="45" customFormat="1" ht="12.75">
      <c r="A111" s="57" t="s">
        <v>711</v>
      </c>
      <c r="B111" s="58" t="s">
        <v>712</v>
      </c>
      <c r="C111" s="53" t="s">
        <v>39</v>
      </c>
      <c r="D111" s="59" t="s">
        <v>713</v>
      </c>
      <c r="E111" s="59" t="s">
        <v>41</v>
      </c>
      <c r="F111" s="76" t="s">
        <v>59</v>
      </c>
      <c r="G111" s="81" t="s">
        <v>43</v>
      </c>
      <c r="H111" s="60"/>
      <c r="I111" s="60"/>
      <c r="J111" s="60"/>
    </row>
    <row r="112" spans="1:10" s="45" customFormat="1" ht="12.75">
      <c r="A112" s="57" t="s">
        <v>714</v>
      </c>
      <c r="B112" s="58" t="s">
        <v>715</v>
      </c>
      <c r="C112" s="53" t="s">
        <v>39</v>
      </c>
      <c r="D112" s="59" t="s">
        <v>716</v>
      </c>
      <c r="E112" s="59" t="s">
        <v>129</v>
      </c>
      <c r="F112" s="76" t="s">
        <v>59</v>
      </c>
      <c r="G112" s="81" t="s">
        <v>717</v>
      </c>
      <c r="H112" s="60"/>
      <c r="I112" s="60">
        <v>18</v>
      </c>
      <c r="J112" s="60">
        <f>18+1.78</f>
        <v>19.78</v>
      </c>
    </row>
    <row r="113" spans="1:10" s="45" customFormat="1" ht="12.75">
      <c r="A113" s="57" t="s">
        <v>718</v>
      </c>
      <c r="B113" s="58" t="s">
        <v>719</v>
      </c>
      <c r="C113" s="53" t="s">
        <v>39</v>
      </c>
      <c r="D113" s="59" t="s">
        <v>720</v>
      </c>
      <c r="E113" s="59" t="s">
        <v>95</v>
      </c>
      <c r="F113" s="76" t="s">
        <v>59</v>
      </c>
      <c r="G113" s="81" t="s">
        <v>43</v>
      </c>
      <c r="H113" s="60"/>
      <c r="I113" s="60"/>
      <c r="J113" s="60"/>
    </row>
    <row r="114" spans="1:10" s="45" customFormat="1" ht="12.75">
      <c r="A114" s="57" t="s">
        <v>721</v>
      </c>
      <c r="B114" s="58" t="s">
        <v>722</v>
      </c>
      <c r="C114" s="53" t="s">
        <v>39</v>
      </c>
      <c r="D114" s="59" t="s">
        <v>723</v>
      </c>
      <c r="E114" s="59" t="s">
        <v>41</v>
      </c>
      <c r="F114" s="76" t="s">
        <v>59</v>
      </c>
      <c r="G114" s="81" t="s">
        <v>43</v>
      </c>
      <c r="H114" s="60">
        <v>0.90300000000000002</v>
      </c>
      <c r="I114" s="60">
        <f>209*H114</f>
        <v>188.727</v>
      </c>
      <c r="J114" s="60">
        <f t="shared" ref="J114:J119" si="45">I114+14.7</f>
        <v>203.42699999999999</v>
      </c>
    </row>
    <row r="115" spans="1:10" s="45" customFormat="1" ht="12.75">
      <c r="A115" s="57" t="s">
        <v>724</v>
      </c>
      <c r="B115" s="58" t="s">
        <v>725</v>
      </c>
      <c r="C115" s="53" t="s">
        <v>39</v>
      </c>
      <c r="D115" s="53" t="s">
        <v>726</v>
      </c>
      <c r="E115" s="59" t="s">
        <v>41</v>
      </c>
      <c r="F115" s="76" t="s">
        <v>59</v>
      </c>
      <c r="G115" s="81" t="s">
        <v>277</v>
      </c>
      <c r="H115" s="60"/>
      <c r="I115" s="60"/>
      <c r="J115" s="60"/>
    </row>
    <row r="116" spans="1:10" s="45" customFormat="1" ht="12.75">
      <c r="A116" s="57" t="s">
        <v>727</v>
      </c>
      <c r="B116" s="58" t="s">
        <v>728</v>
      </c>
      <c r="C116" s="53" t="s">
        <v>39</v>
      </c>
      <c r="D116" s="53" t="s">
        <v>729</v>
      </c>
      <c r="E116" s="59" t="s">
        <v>607</v>
      </c>
      <c r="F116" s="76" t="s">
        <v>305</v>
      </c>
      <c r="G116" s="81"/>
      <c r="H116" s="60"/>
      <c r="I116" s="60"/>
      <c r="J116" s="60"/>
    </row>
    <row r="117" spans="1:10" s="45" customFormat="1" ht="12.75">
      <c r="A117" s="57" t="s">
        <v>730</v>
      </c>
      <c r="B117" s="58" t="s">
        <v>731</v>
      </c>
      <c r="C117" s="53" t="s">
        <v>39</v>
      </c>
      <c r="D117" s="59" t="s">
        <v>732</v>
      </c>
      <c r="E117" s="59" t="s">
        <v>95</v>
      </c>
      <c r="F117" s="76" t="s">
        <v>59</v>
      </c>
      <c r="G117" s="81" t="s">
        <v>733</v>
      </c>
      <c r="H117" s="60"/>
      <c r="I117" s="60"/>
      <c r="J117" s="60"/>
    </row>
    <row r="118" spans="1:10" s="45" customFormat="1" ht="12.75">
      <c r="A118" s="57" t="s">
        <v>734</v>
      </c>
      <c r="B118" s="58" t="s">
        <v>735</v>
      </c>
      <c r="C118" s="53" t="s">
        <v>39</v>
      </c>
      <c r="D118" s="53" t="s">
        <v>736</v>
      </c>
      <c r="E118" s="59" t="s">
        <v>607</v>
      </c>
      <c r="F118" s="76" t="s">
        <v>59</v>
      </c>
      <c r="G118" s="81" t="s">
        <v>737</v>
      </c>
      <c r="H118" s="60">
        <v>0.875</v>
      </c>
      <c r="I118" s="60">
        <f>200*H118</f>
        <v>175</v>
      </c>
      <c r="J118" s="60">
        <f t="shared" si="45"/>
        <v>189.7</v>
      </c>
    </row>
    <row r="119" spans="1:10" s="45" customFormat="1" ht="12.75">
      <c r="A119" s="57" t="s">
        <v>738</v>
      </c>
      <c r="B119" s="58" t="s">
        <v>739</v>
      </c>
      <c r="C119" s="53" t="s">
        <v>39</v>
      </c>
      <c r="D119" s="59" t="s">
        <v>740</v>
      </c>
      <c r="E119" s="59" t="s">
        <v>41</v>
      </c>
      <c r="F119" s="76" t="s">
        <v>59</v>
      </c>
      <c r="G119" s="49" t="s">
        <v>741</v>
      </c>
      <c r="H119" s="60">
        <v>0.84</v>
      </c>
      <c r="I119" s="60">
        <f t="shared" ref="I119:I124" si="46">209*H119</f>
        <v>175.56</v>
      </c>
      <c r="J119" s="60">
        <f t="shared" si="45"/>
        <v>190.26</v>
      </c>
    </row>
    <row r="120" spans="1:10" s="45" customFormat="1" ht="12.75">
      <c r="A120" s="57" t="s">
        <v>742</v>
      </c>
      <c r="B120" s="58" t="s">
        <v>743</v>
      </c>
      <c r="C120" s="53" t="s">
        <v>39</v>
      </c>
      <c r="D120" s="53" t="s">
        <v>744</v>
      </c>
      <c r="E120" s="59" t="s">
        <v>325</v>
      </c>
      <c r="F120" s="76" t="s">
        <v>141</v>
      </c>
      <c r="H120" s="60"/>
      <c r="I120" s="60"/>
      <c r="J120" s="60"/>
    </row>
    <row r="121" spans="1:10" s="45" customFormat="1" ht="12.75">
      <c r="A121" s="57" t="s">
        <v>745</v>
      </c>
      <c r="B121" s="58" t="s">
        <v>746</v>
      </c>
      <c r="C121" s="53" t="s">
        <v>39</v>
      </c>
      <c r="D121" s="53" t="s">
        <v>747</v>
      </c>
      <c r="E121" s="59" t="s">
        <v>41</v>
      </c>
      <c r="F121" s="76" t="s">
        <v>59</v>
      </c>
      <c r="G121" s="49" t="s">
        <v>277</v>
      </c>
      <c r="H121" s="60">
        <v>0.88600000000000001</v>
      </c>
      <c r="I121" s="60">
        <f t="shared" si="46"/>
        <v>185.17400000000001</v>
      </c>
      <c r="J121" s="60">
        <f>I121+14.7</f>
        <v>199.874</v>
      </c>
    </row>
    <row r="122" spans="1:10" s="45" customFormat="1" ht="12.75">
      <c r="A122" s="57" t="s">
        <v>748</v>
      </c>
      <c r="B122" s="58" t="s">
        <v>749</v>
      </c>
      <c r="C122" s="53" t="s">
        <v>39</v>
      </c>
      <c r="D122" s="53" t="s">
        <v>750</v>
      </c>
      <c r="E122" s="59" t="s">
        <v>642</v>
      </c>
      <c r="F122" s="76" t="s">
        <v>59</v>
      </c>
      <c r="G122" s="49" t="s">
        <v>277</v>
      </c>
      <c r="H122" s="60"/>
      <c r="I122" s="60"/>
      <c r="J122" s="60"/>
    </row>
    <row r="123" spans="1:10" s="45" customFormat="1" ht="12.75">
      <c r="A123" s="57" t="s">
        <v>751</v>
      </c>
      <c r="B123" s="58" t="s">
        <v>752</v>
      </c>
      <c r="C123" s="53" t="s">
        <v>39</v>
      </c>
      <c r="D123" s="59" t="s">
        <v>753</v>
      </c>
      <c r="E123" s="59" t="s">
        <v>607</v>
      </c>
      <c r="F123" s="76" t="s">
        <v>59</v>
      </c>
      <c r="H123" s="60"/>
      <c r="I123" s="60"/>
      <c r="J123" s="60"/>
    </row>
    <row r="124" spans="1:10" s="45" customFormat="1" ht="12.75">
      <c r="A124" s="57" t="s">
        <v>754</v>
      </c>
      <c r="B124" s="58" t="s">
        <v>755</v>
      </c>
      <c r="C124" s="53" t="s">
        <v>39</v>
      </c>
      <c r="D124" s="59" t="s">
        <v>756</v>
      </c>
      <c r="E124" s="59" t="s">
        <v>41</v>
      </c>
      <c r="F124" s="58" t="s">
        <v>42</v>
      </c>
      <c r="G124" s="47" t="s">
        <v>43</v>
      </c>
      <c r="H124" s="60">
        <v>0.90400000000000003</v>
      </c>
      <c r="I124" s="60">
        <f t="shared" si="46"/>
        <v>188.93600000000001</v>
      </c>
      <c r="J124" s="60">
        <f>I124+14.7</f>
        <v>203.636</v>
      </c>
    </row>
    <row r="125" spans="1:10" s="45" customFormat="1" ht="12.75">
      <c r="A125" s="57" t="s">
        <v>757</v>
      </c>
      <c r="B125" s="58" t="s">
        <v>758</v>
      </c>
      <c r="C125" s="53" t="s">
        <v>39</v>
      </c>
      <c r="D125" s="59" t="s">
        <v>759</v>
      </c>
      <c r="E125" s="59" t="s">
        <v>95</v>
      </c>
      <c r="F125" s="76" t="s">
        <v>59</v>
      </c>
      <c r="G125" s="81" t="s">
        <v>43</v>
      </c>
      <c r="H125" s="60">
        <v>0.90400000000000003</v>
      </c>
      <c r="I125" s="60">
        <f t="shared" ref="I125:I130" si="47">20*H125</f>
        <v>18.079999999999998</v>
      </c>
      <c r="J125" s="60">
        <f t="shared" ref="J125:J130" si="48">I125+1.78</f>
        <v>19.86</v>
      </c>
    </row>
    <row r="126" spans="1:10" s="45" customFormat="1" ht="12.75">
      <c r="A126" s="57" t="s">
        <v>760</v>
      </c>
      <c r="B126" s="58" t="s">
        <v>761</v>
      </c>
      <c r="C126" s="53" t="s">
        <v>39</v>
      </c>
      <c r="D126" s="59" t="s">
        <v>762</v>
      </c>
      <c r="E126" s="59" t="s">
        <v>95</v>
      </c>
      <c r="F126" s="76" t="s">
        <v>59</v>
      </c>
      <c r="G126" s="81" t="s">
        <v>75</v>
      </c>
      <c r="H126" s="60">
        <v>0.85399999999999998</v>
      </c>
      <c r="I126" s="60">
        <f t="shared" si="47"/>
        <v>17.079999999999998</v>
      </c>
      <c r="J126" s="60">
        <f t="shared" si="48"/>
        <v>18.86</v>
      </c>
    </row>
    <row r="127" spans="1:10" s="45" customFormat="1" ht="12.75">
      <c r="A127" s="57" t="s">
        <v>763</v>
      </c>
      <c r="B127" s="58" t="s">
        <v>764</v>
      </c>
      <c r="C127" s="53" t="s">
        <v>39</v>
      </c>
      <c r="D127" s="71" t="s">
        <v>765</v>
      </c>
      <c r="E127" s="59" t="s">
        <v>325</v>
      </c>
      <c r="F127" s="71" t="s">
        <v>141</v>
      </c>
      <c r="H127" s="60"/>
      <c r="I127" s="60"/>
      <c r="J127" s="60"/>
    </row>
    <row r="128" spans="1:10" s="45" customFormat="1" ht="12.75">
      <c r="A128" s="57" t="s">
        <v>766</v>
      </c>
      <c r="B128" s="58" t="s">
        <v>767</v>
      </c>
      <c r="C128" s="53" t="s">
        <v>39</v>
      </c>
      <c r="D128" s="71" t="s">
        <v>768</v>
      </c>
      <c r="E128" s="59" t="s">
        <v>642</v>
      </c>
      <c r="F128" s="71" t="s">
        <v>141</v>
      </c>
      <c r="H128" s="60"/>
      <c r="I128" s="60"/>
      <c r="J128" s="60"/>
    </row>
    <row r="129" spans="1:10" s="45" customFormat="1" ht="12.75">
      <c r="A129" s="57" t="s">
        <v>769</v>
      </c>
      <c r="B129" s="58" t="s">
        <v>770</v>
      </c>
      <c r="C129" s="53" t="s">
        <v>39</v>
      </c>
      <c r="D129" s="77" t="s">
        <v>771</v>
      </c>
      <c r="E129" s="59" t="s">
        <v>41</v>
      </c>
      <c r="F129" s="77" t="s">
        <v>42</v>
      </c>
      <c r="G129" s="49" t="s">
        <v>698</v>
      </c>
      <c r="H129" s="60">
        <v>0.88600000000000001</v>
      </c>
      <c r="I129" s="60">
        <f t="shared" ref="I129:I132" si="49">209*H129</f>
        <v>185.17400000000001</v>
      </c>
      <c r="J129" s="60">
        <f t="shared" ref="J129:J132" si="50">I129+14.7</f>
        <v>199.874</v>
      </c>
    </row>
    <row r="130" spans="1:10" s="45" customFormat="1" ht="12.75">
      <c r="A130" s="57" t="s">
        <v>772</v>
      </c>
      <c r="B130" s="58" t="s">
        <v>773</v>
      </c>
      <c r="C130" s="53" t="s">
        <v>39</v>
      </c>
      <c r="D130" s="77" t="s">
        <v>774</v>
      </c>
      <c r="E130" s="59" t="s">
        <v>95</v>
      </c>
      <c r="F130" s="77" t="s">
        <v>42</v>
      </c>
      <c r="G130" s="49" t="s">
        <v>698</v>
      </c>
      <c r="H130" s="60">
        <v>0.88600000000000001</v>
      </c>
      <c r="I130" s="60">
        <f t="shared" si="47"/>
        <v>17.72</v>
      </c>
      <c r="J130" s="60">
        <f t="shared" si="48"/>
        <v>19.5</v>
      </c>
    </row>
    <row r="131" spans="1:10" s="45" customFormat="1" ht="12.75">
      <c r="A131" s="57" t="s">
        <v>775</v>
      </c>
      <c r="B131" s="58" t="s">
        <v>776</v>
      </c>
      <c r="C131" s="53" t="s">
        <v>39</v>
      </c>
      <c r="D131" s="77" t="s">
        <v>777</v>
      </c>
      <c r="E131" s="59" t="s">
        <v>41</v>
      </c>
      <c r="F131" s="77" t="s">
        <v>42</v>
      </c>
      <c r="H131" s="60">
        <v>0.90400000000000003</v>
      </c>
      <c r="I131" s="60">
        <f t="shared" si="49"/>
        <v>188.93600000000001</v>
      </c>
      <c r="J131" s="60">
        <f t="shared" si="50"/>
        <v>203.636</v>
      </c>
    </row>
    <row r="132" spans="1:10" s="45" customFormat="1" ht="12.75">
      <c r="A132" s="57" t="s">
        <v>778</v>
      </c>
      <c r="B132" s="58" t="s">
        <v>779</v>
      </c>
      <c r="C132" s="53" t="s">
        <v>39</v>
      </c>
      <c r="D132" s="77" t="s">
        <v>780</v>
      </c>
      <c r="E132" s="59" t="s">
        <v>41</v>
      </c>
      <c r="F132" s="77" t="s">
        <v>42</v>
      </c>
      <c r="G132" s="56" t="s">
        <v>781</v>
      </c>
      <c r="H132" s="60">
        <v>0.878</v>
      </c>
      <c r="I132" s="60">
        <f t="shared" si="49"/>
        <v>183.50200000000001</v>
      </c>
      <c r="J132" s="60">
        <f t="shared" si="50"/>
        <v>198.202</v>
      </c>
    </row>
    <row r="133" spans="1:10" s="45" customFormat="1" ht="12.75">
      <c r="A133" s="57" t="s">
        <v>782</v>
      </c>
      <c r="B133" s="58" t="s">
        <v>783</v>
      </c>
      <c r="C133" s="53" t="s">
        <v>39</v>
      </c>
      <c r="D133" s="71" t="s">
        <v>784</v>
      </c>
      <c r="E133" s="59" t="s">
        <v>642</v>
      </c>
      <c r="F133" s="71" t="s">
        <v>141</v>
      </c>
      <c r="H133" s="60"/>
      <c r="I133" s="60"/>
      <c r="J133" s="60"/>
    </row>
    <row r="134" spans="1:10" s="45" customFormat="1" ht="12.75">
      <c r="A134" s="57" t="s">
        <v>785</v>
      </c>
      <c r="B134" s="85" t="s">
        <v>786</v>
      </c>
      <c r="C134" s="86" t="s">
        <v>39</v>
      </c>
      <c r="D134" s="87" t="s">
        <v>787</v>
      </c>
      <c r="E134" s="87" t="s">
        <v>788</v>
      </c>
      <c r="F134" s="85" t="s">
        <v>42</v>
      </c>
      <c r="G134" s="88" t="s">
        <v>43</v>
      </c>
      <c r="H134" s="60">
        <v>0.86399999999999999</v>
      </c>
      <c r="I134" s="60">
        <f t="shared" ref="I134:I136" si="51">209*H134</f>
        <v>180.57599999999999</v>
      </c>
      <c r="J134" s="60">
        <f t="shared" ref="J134:J136" si="52">I134+14.7</f>
        <v>195.27600000000001</v>
      </c>
    </row>
    <row r="135" spans="1:10" s="45" customFormat="1" ht="12.75">
      <c r="A135" s="57" t="s">
        <v>789</v>
      </c>
      <c r="B135" s="58" t="s">
        <v>790</v>
      </c>
      <c r="C135" s="53" t="s">
        <v>39</v>
      </c>
      <c r="D135" s="71" t="s">
        <v>791</v>
      </c>
      <c r="E135" s="59" t="s">
        <v>41</v>
      </c>
      <c r="F135" s="71" t="s">
        <v>59</v>
      </c>
      <c r="H135" s="60">
        <v>0.88100000000000001</v>
      </c>
      <c r="I135" s="60">
        <f t="shared" si="51"/>
        <v>184.12899999999999</v>
      </c>
      <c r="J135" s="60">
        <f t="shared" si="52"/>
        <v>198.82900000000001</v>
      </c>
    </row>
    <row r="136" spans="1:10" s="45" customFormat="1" ht="12.75">
      <c r="A136" s="57" t="s">
        <v>792</v>
      </c>
      <c r="B136" s="58" t="s">
        <v>793</v>
      </c>
      <c r="C136" s="53" t="s">
        <v>39</v>
      </c>
      <c r="D136" s="71" t="s">
        <v>794</v>
      </c>
      <c r="E136" s="59" t="s">
        <v>41</v>
      </c>
      <c r="F136" s="71" t="s">
        <v>59</v>
      </c>
      <c r="H136" s="60">
        <v>0.86199999999999999</v>
      </c>
      <c r="I136" s="60">
        <f t="shared" si="51"/>
        <v>180.15799999999999</v>
      </c>
      <c r="J136" s="60">
        <f t="shared" si="52"/>
        <v>194.858</v>
      </c>
    </row>
    <row r="137" spans="1:10" s="45" customFormat="1" ht="12.75">
      <c r="A137" s="57" t="s">
        <v>795</v>
      </c>
      <c r="B137" s="58" t="s">
        <v>796</v>
      </c>
      <c r="C137" s="53" t="s">
        <v>39</v>
      </c>
      <c r="D137" s="77" t="s">
        <v>797</v>
      </c>
      <c r="E137" s="59" t="s">
        <v>129</v>
      </c>
      <c r="F137" s="71" t="s">
        <v>59</v>
      </c>
      <c r="H137" s="60"/>
      <c r="I137" s="60">
        <v>18</v>
      </c>
      <c r="J137" s="60">
        <f>18+1.78</f>
        <v>19.78</v>
      </c>
    </row>
    <row r="138" spans="1:10" s="45" customFormat="1" ht="12.75">
      <c r="A138" s="57" t="s">
        <v>798</v>
      </c>
      <c r="B138" s="58" t="s">
        <v>799</v>
      </c>
      <c r="C138" s="53" t="s">
        <v>39</v>
      </c>
      <c r="D138" s="59" t="s">
        <v>800</v>
      </c>
      <c r="E138" s="59" t="s">
        <v>41</v>
      </c>
      <c r="F138" s="76" t="s">
        <v>59</v>
      </c>
      <c r="G138" s="81" t="s">
        <v>43</v>
      </c>
      <c r="H138" s="60"/>
      <c r="I138" s="60"/>
      <c r="J138" s="60"/>
    </row>
    <row r="139" spans="1:10" s="45" customFormat="1" ht="12.75">
      <c r="A139" s="57" t="s">
        <v>801</v>
      </c>
      <c r="B139" s="58" t="s">
        <v>802</v>
      </c>
      <c r="C139" s="53" t="s">
        <v>39</v>
      </c>
      <c r="D139" s="59" t="s">
        <v>803</v>
      </c>
      <c r="E139" s="59" t="s">
        <v>95</v>
      </c>
      <c r="F139" s="76" t="s">
        <v>59</v>
      </c>
      <c r="G139" s="81" t="s">
        <v>43</v>
      </c>
      <c r="H139" s="60">
        <v>0.89100000000000001</v>
      </c>
      <c r="I139" s="60">
        <f>20*H139</f>
        <v>17.82</v>
      </c>
      <c r="J139" s="60">
        <f>I139+1.78</f>
        <v>19.600000000000001</v>
      </c>
    </row>
    <row r="140" spans="1:10" s="45" customFormat="1" ht="25.5">
      <c r="A140" s="57" t="s">
        <v>804</v>
      </c>
      <c r="B140" s="58" t="s">
        <v>805</v>
      </c>
      <c r="C140" s="53" t="s">
        <v>39</v>
      </c>
      <c r="D140" s="89" t="s">
        <v>806</v>
      </c>
      <c r="E140" s="48" t="s">
        <v>41</v>
      </c>
      <c r="F140" s="76" t="s">
        <v>59</v>
      </c>
      <c r="H140" s="60"/>
      <c r="I140" s="60"/>
      <c r="J140" s="60"/>
    </row>
    <row r="141" spans="1:10" s="45" customFormat="1" ht="12.75">
      <c r="A141" s="57" t="s">
        <v>807</v>
      </c>
      <c r="B141" s="58" t="s">
        <v>808</v>
      </c>
      <c r="C141" s="53" t="s">
        <v>39</v>
      </c>
      <c r="D141" s="77" t="s">
        <v>507</v>
      </c>
      <c r="E141" s="59" t="s">
        <v>41</v>
      </c>
      <c r="F141" s="77" t="s">
        <v>42</v>
      </c>
      <c r="G141" s="49" t="s">
        <v>43</v>
      </c>
      <c r="H141" s="60">
        <v>1.0720000000000001</v>
      </c>
      <c r="I141" s="60">
        <f>209*H141</f>
        <v>224.048</v>
      </c>
      <c r="J141" s="60">
        <f>I141+14.7</f>
        <v>238.74799999999999</v>
      </c>
    </row>
    <row r="142" spans="1:10" s="45" customFormat="1" ht="12.75">
      <c r="A142" s="57" t="s">
        <v>809</v>
      </c>
      <c r="B142" s="58" t="s">
        <v>810</v>
      </c>
      <c r="C142" s="53" t="s">
        <v>39</v>
      </c>
      <c r="D142" s="77" t="s">
        <v>811</v>
      </c>
      <c r="E142" s="59" t="s">
        <v>41</v>
      </c>
      <c r="F142" s="77" t="s">
        <v>42</v>
      </c>
      <c r="G142" s="49" t="s">
        <v>277</v>
      </c>
      <c r="H142" s="60">
        <v>0.88300000000000001</v>
      </c>
      <c r="I142" s="60">
        <f>209*H142</f>
        <v>184.547</v>
      </c>
      <c r="J142" s="60">
        <f>I142+14.7</f>
        <v>199.24700000000001</v>
      </c>
    </row>
    <row r="143" spans="1:10" s="45" customFormat="1" ht="12.75">
      <c r="A143" s="57" t="s">
        <v>812</v>
      </c>
      <c r="B143" s="58" t="s">
        <v>813</v>
      </c>
      <c r="C143" s="53" t="s">
        <v>39</v>
      </c>
      <c r="D143" s="77" t="s">
        <v>814</v>
      </c>
      <c r="E143" s="59" t="s">
        <v>642</v>
      </c>
      <c r="F143" s="71" t="s">
        <v>59</v>
      </c>
      <c r="G143" s="49" t="s">
        <v>815</v>
      </c>
      <c r="H143" s="60">
        <v>0.875</v>
      </c>
      <c r="I143" s="60">
        <f>18*H143</f>
        <v>15.75</v>
      </c>
      <c r="J143" s="60">
        <f>I143+1.78</f>
        <v>17.53</v>
      </c>
    </row>
    <row r="144" spans="1:10" s="45" customFormat="1" ht="12.75">
      <c r="A144" s="57" t="s">
        <v>816</v>
      </c>
      <c r="B144" s="58" t="s">
        <v>817</v>
      </c>
      <c r="C144" s="53" t="s">
        <v>39</v>
      </c>
      <c r="D144" s="77" t="s">
        <v>818</v>
      </c>
      <c r="E144" s="59" t="s">
        <v>53</v>
      </c>
      <c r="F144" s="71" t="s">
        <v>59</v>
      </c>
      <c r="G144" s="81" t="s">
        <v>125</v>
      </c>
      <c r="H144" s="60"/>
      <c r="I144" s="60"/>
      <c r="J144" s="60"/>
    </row>
    <row r="145" spans="1:10" s="45" customFormat="1" ht="12.75">
      <c r="A145" s="57" t="s">
        <v>819</v>
      </c>
      <c r="B145" s="58" t="s">
        <v>820</v>
      </c>
      <c r="C145" s="53" t="s">
        <v>39</v>
      </c>
      <c r="D145" s="77" t="s">
        <v>821</v>
      </c>
      <c r="E145" s="59" t="s">
        <v>91</v>
      </c>
      <c r="F145" s="71" t="s">
        <v>59</v>
      </c>
      <c r="G145" s="81" t="s">
        <v>125</v>
      </c>
      <c r="H145" s="60"/>
      <c r="I145" s="60"/>
      <c r="J145" s="60"/>
    </row>
    <row r="146" spans="1:10" s="45" customFormat="1" ht="14.1" customHeight="1">
      <c r="A146" s="57" t="s">
        <v>822</v>
      </c>
      <c r="B146" s="58" t="s">
        <v>823</v>
      </c>
      <c r="C146" s="53" t="s">
        <v>39</v>
      </c>
      <c r="D146" s="77" t="s">
        <v>824</v>
      </c>
      <c r="E146" s="59" t="s">
        <v>91</v>
      </c>
      <c r="F146" s="71" t="s">
        <v>59</v>
      </c>
      <c r="G146" s="81" t="s">
        <v>125</v>
      </c>
      <c r="H146" s="60">
        <v>0.84399999999999997</v>
      </c>
      <c r="I146" s="60">
        <f>12*H146</f>
        <v>10.128</v>
      </c>
      <c r="J146" s="60">
        <f t="shared" ref="J146:J151" si="53">I146+0.83</f>
        <v>10.958</v>
      </c>
    </row>
    <row r="147" spans="1:10" s="45" customFormat="1" ht="12.75">
      <c r="A147" s="57" t="s">
        <v>825</v>
      </c>
      <c r="B147" s="58" t="s">
        <v>826</v>
      </c>
      <c r="C147" s="53" t="s">
        <v>39</v>
      </c>
      <c r="D147" s="90" t="s">
        <v>827</v>
      </c>
      <c r="E147" s="59" t="s">
        <v>53</v>
      </c>
      <c r="F147" s="71" t="s">
        <v>59</v>
      </c>
      <c r="G147" s="91" t="s">
        <v>828</v>
      </c>
      <c r="H147" s="60"/>
      <c r="I147" s="60"/>
      <c r="J147" s="60"/>
    </row>
    <row r="148" spans="1:10" s="45" customFormat="1" ht="12.75">
      <c r="A148" s="57" t="s">
        <v>829</v>
      </c>
      <c r="B148" s="58" t="s">
        <v>830</v>
      </c>
      <c r="C148" s="53" t="s">
        <v>39</v>
      </c>
      <c r="D148" s="90" t="s">
        <v>831</v>
      </c>
      <c r="E148" s="59" t="s">
        <v>91</v>
      </c>
      <c r="F148" s="71" t="s">
        <v>59</v>
      </c>
      <c r="G148" s="91" t="s">
        <v>828</v>
      </c>
      <c r="H148" s="60"/>
      <c r="I148" s="60"/>
      <c r="J148" s="60"/>
    </row>
    <row r="149" spans="1:10" s="45" customFormat="1" ht="12.75">
      <c r="A149" s="57" t="s">
        <v>832</v>
      </c>
      <c r="B149" s="58" t="s">
        <v>833</v>
      </c>
      <c r="C149" s="53" t="s">
        <v>39</v>
      </c>
      <c r="D149" s="90" t="s">
        <v>834</v>
      </c>
      <c r="E149" s="59" t="s">
        <v>91</v>
      </c>
      <c r="F149" s="71" t="s">
        <v>59</v>
      </c>
      <c r="G149" s="91" t="s">
        <v>828</v>
      </c>
      <c r="H149" s="60"/>
      <c r="I149" s="60"/>
      <c r="J149" s="60"/>
    </row>
    <row r="150" spans="1:10" s="45" customFormat="1" ht="12.75">
      <c r="A150" s="57" t="s">
        <v>835</v>
      </c>
      <c r="B150" s="58" t="s">
        <v>836</v>
      </c>
      <c r="C150" s="53" t="s">
        <v>39</v>
      </c>
      <c r="D150" s="77" t="s">
        <v>837</v>
      </c>
      <c r="E150" s="59" t="s">
        <v>91</v>
      </c>
      <c r="F150" s="71" t="s">
        <v>59</v>
      </c>
      <c r="G150" s="81" t="s">
        <v>125</v>
      </c>
      <c r="H150" s="60">
        <v>0.84030000000000005</v>
      </c>
      <c r="I150" s="60">
        <f>12*H150</f>
        <v>10.083600000000001</v>
      </c>
      <c r="J150" s="60">
        <f t="shared" si="53"/>
        <v>10.913600000000001</v>
      </c>
    </row>
    <row r="151" spans="1:10" s="45" customFormat="1" ht="12.75">
      <c r="A151" s="57" t="s">
        <v>838</v>
      </c>
      <c r="B151" s="58" t="s">
        <v>839</v>
      </c>
      <c r="C151" s="53" t="s">
        <v>39</v>
      </c>
      <c r="D151" s="77" t="s">
        <v>840</v>
      </c>
      <c r="E151" s="59" t="s">
        <v>53</v>
      </c>
      <c r="F151" s="71" t="s">
        <v>59</v>
      </c>
      <c r="G151" s="81" t="s">
        <v>125</v>
      </c>
      <c r="H151" s="60">
        <v>0.84099999999999997</v>
      </c>
      <c r="I151" s="60">
        <f>16*H151</f>
        <v>13.456</v>
      </c>
      <c r="J151" s="60">
        <f t="shared" si="53"/>
        <v>14.286</v>
      </c>
    </row>
    <row r="152" spans="1:10" s="45" customFormat="1" ht="12.75">
      <c r="A152" s="57" t="s">
        <v>841</v>
      </c>
      <c r="B152" s="58" t="s">
        <v>842</v>
      </c>
      <c r="C152" s="53" t="s">
        <v>39</v>
      </c>
      <c r="D152" s="90" t="s">
        <v>843</v>
      </c>
      <c r="E152" s="59" t="s">
        <v>53</v>
      </c>
      <c r="F152" s="71" t="s">
        <v>59</v>
      </c>
      <c r="G152" s="56" t="s">
        <v>828</v>
      </c>
      <c r="H152" s="60"/>
      <c r="I152" s="60"/>
      <c r="J152" s="60"/>
    </row>
    <row r="153" spans="1:10" s="45" customFormat="1" ht="12.75">
      <c r="A153" s="57" t="s">
        <v>844</v>
      </c>
      <c r="B153" s="58" t="s">
        <v>845</v>
      </c>
      <c r="C153" s="53" t="s">
        <v>39</v>
      </c>
      <c r="D153" s="77" t="s">
        <v>846</v>
      </c>
      <c r="E153" s="59" t="s">
        <v>53</v>
      </c>
      <c r="F153" s="71" t="s">
        <v>59</v>
      </c>
      <c r="G153" s="49" t="s">
        <v>277</v>
      </c>
      <c r="H153" s="60">
        <v>0.84899999999999998</v>
      </c>
      <c r="I153" s="60">
        <f>16*H153</f>
        <v>13.584</v>
      </c>
      <c r="J153" s="60">
        <f>I153+0.83</f>
        <v>14.414</v>
      </c>
    </row>
    <row r="154" spans="1:10" s="45" customFormat="1" ht="12.75">
      <c r="A154" s="57" t="s">
        <v>847</v>
      </c>
      <c r="B154" s="58" t="s">
        <v>848</v>
      </c>
      <c r="C154" s="53" t="s">
        <v>39</v>
      </c>
      <c r="D154" s="59" t="s">
        <v>849</v>
      </c>
      <c r="E154" s="59" t="s">
        <v>41</v>
      </c>
      <c r="F154" s="76" t="s">
        <v>59</v>
      </c>
      <c r="G154" s="49" t="s">
        <v>43</v>
      </c>
      <c r="H154" s="60"/>
      <c r="I154" s="60"/>
      <c r="J154" s="60"/>
    </row>
    <row r="155" spans="1:10" s="45" customFormat="1" ht="12.75">
      <c r="A155" s="57" t="s">
        <v>850</v>
      </c>
      <c r="B155" s="58" t="s">
        <v>851</v>
      </c>
      <c r="C155" s="53" t="s">
        <v>39</v>
      </c>
      <c r="D155" s="53" t="s">
        <v>852</v>
      </c>
      <c r="E155" s="59" t="s">
        <v>325</v>
      </c>
      <c r="F155" s="71" t="s">
        <v>141</v>
      </c>
      <c r="H155" s="60"/>
      <c r="I155" s="60"/>
      <c r="J155" s="60"/>
    </row>
    <row r="156" spans="1:10" s="45" customFormat="1" ht="12.75">
      <c r="A156" s="57" t="s">
        <v>853</v>
      </c>
      <c r="B156" s="58" t="s">
        <v>854</v>
      </c>
      <c r="C156" s="53" t="s">
        <v>39</v>
      </c>
      <c r="D156" s="53" t="s">
        <v>855</v>
      </c>
      <c r="E156" s="59" t="s">
        <v>41</v>
      </c>
      <c r="F156" s="76" t="s">
        <v>59</v>
      </c>
      <c r="H156" s="60">
        <v>0.879</v>
      </c>
      <c r="I156" s="60">
        <f t="shared" ref="I156:I161" si="54">209*H156</f>
        <v>183.71100000000001</v>
      </c>
      <c r="J156" s="60">
        <f t="shared" ref="J156:J161" si="55">I156+14.7</f>
        <v>198.411</v>
      </c>
    </row>
    <row r="157" spans="1:10" s="45" customFormat="1" ht="12.75">
      <c r="A157" s="57" t="s">
        <v>856</v>
      </c>
      <c r="B157" s="58" t="s">
        <v>857</v>
      </c>
      <c r="C157" s="53" t="s">
        <v>39</v>
      </c>
      <c r="D157" s="59" t="s">
        <v>858</v>
      </c>
      <c r="E157" s="59" t="s">
        <v>95</v>
      </c>
      <c r="F157" s="76" t="s">
        <v>59</v>
      </c>
      <c r="G157" s="81" t="s">
        <v>43</v>
      </c>
      <c r="H157" s="60">
        <v>0.88300000000000001</v>
      </c>
      <c r="I157" s="60">
        <f>20*H157</f>
        <v>17.66</v>
      </c>
      <c r="J157" s="60">
        <f>I157+1.78</f>
        <v>19.440000000000001</v>
      </c>
    </row>
    <row r="158" spans="1:10" s="45" customFormat="1" ht="12.75">
      <c r="A158" s="57" t="s">
        <v>859</v>
      </c>
      <c r="B158" s="58" t="s">
        <v>860</v>
      </c>
      <c r="C158" s="53" t="s">
        <v>39</v>
      </c>
      <c r="D158" s="59" t="s">
        <v>861</v>
      </c>
      <c r="E158" s="59" t="s">
        <v>41</v>
      </c>
      <c r="F158" s="76" t="s">
        <v>59</v>
      </c>
      <c r="G158" s="81" t="s">
        <v>43</v>
      </c>
      <c r="H158" s="60">
        <v>0.877</v>
      </c>
      <c r="I158" s="60">
        <f t="shared" si="54"/>
        <v>183.29300000000001</v>
      </c>
      <c r="J158" s="60">
        <f t="shared" si="55"/>
        <v>197.99299999999999</v>
      </c>
    </row>
    <row r="159" spans="1:10" s="45" customFormat="1" ht="12.75">
      <c r="A159" s="57" t="s">
        <v>862</v>
      </c>
      <c r="B159" s="58" t="s">
        <v>863</v>
      </c>
      <c r="C159" s="53" t="s">
        <v>39</v>
      </c>
      <c r="D159" s="59" t="s">
        <v>864</v>
      </c>
      <c r="E159" s="59" t="s">
        <v>41</v>
      </c>
      <c r="F159" s="77" t="s">
        <v>42</v>
      </c>
      <c r="G159" s="49" t="s">
        <v>865</v>
      </c>
      <c r="H159" s="60">
        <v>0.89</v>
      </c>
      <c r="I159" s="60">
        <f t="shared" si="54"/>
        <v>186.01</v>
      </c>
      <c r="J159" s="60">
        <f t="shared" si="55"/>
        <v>200.71</v>
      </c>
    </row>
    <row r="160" spans="1:10" s="45" customFormat="1" ht="12.75">
      <c r="A160" s="57" t="s">
        <v>866</v>
      </c>
      <c r="B160" s="58" t="s">
        <v>867</v>
      </c>
      <c r="C160" s="53" t="s">
        <v>39</v>
      </c>
      <c r="D160" s="87" t="s">
        <v>868</v>
      </c>
      <c r="E160" s="87" t="s">
        <v>788</v>
      </c>
      <c r="F160" s="85" t="s">
        <v>42</v>
      </c>
      <c r="G160" s="88" t="s">
        <v>43</v>
      </c>
      <c r="H160" s="60">
        <v>0.88100000000000001</v>
      </c>
      <c r="I160" s="60">
        <f t="shared" si="54"/>
        <v>184.12899999999999</v>
      </c>
      <c r="J160" s="60">
        <f t="shared" si="55"/>
        <v>198.82900000000001</v>
      </c>
    </row>
    <row r="161" spans="1:10" s="45" customFormat="1" ht="12.75">
      <c r="A161" s="57" t="s">
        <v>869</v>
      </c>
      <c r="B161" s="58" t="s">
        <v>870</v>
      </c>
      <c r="C161" s="53" t="s">
        <v>39</v>
      </c>
      <c r="D161" s="59" t="s">
        <v>871</v>
      </c>
      <c r="E161" s="59" t="s">
        <v>41</v>
      </c>
      <c r="F161" s="58" t="s">
        <v>42</v>
      </c>
      <c r="G161" s="47" t="s">
        <v>288</v>
      </c>
      <c r="H161" s="60">
        <v>0.878</v>
      </c>
      <c r="I161" s="60">
        <f t="shared" si="54"/>
        <v>183.50200000000001</v>
      </c>
      <c r="J161" s="60">
        <f t="shared" si="55"/>
        <v>198.202</v>
      </c>
    </row>
    <row r="162" spans="1:10" s="45" customFormat="1" ht="12.75">
      <c r="A162" s="57" t="s">
        <v>872</v>
      </c>
      <c r="B162" s="58" t="s">
        <v>873</v>
      </c>
      <c r="C162" s="53" t="s">
        <v>39</v>
      </c>
      <c r="D162" s="53" t="s">
        <v>874</v>
      </c>
      <c r="E162" s="59" t="s">
        <v>642</v>
      </c>
      <c r="F162" s="52" t="s">
        <v>141</v>
      </c>
      <c r="H162" s="60"/>
      <c r="I162" s="60"/>
      <c r="J162" s="60"/>
    </row>
    <row r="163" spans="1:10" s="45" customFormat="1" ht="12.75">
      <c r="A163" s="57" t="s">
        <v>875</v>
      </c>
      <c r="B163" s="58" t="s">
        <v>876</v>
      </c>
      <c r="C163" s="53" t="s">
        <v>39</v>
      </c>
      <c r="D163" s="53" t="s">
        <v>877</v>
      </c>
      <c r="E163" s="59" t="s">
        <v>607</v>
      </c>
      <c r="F163" s="76" t="s">
        <v>59</v>
      </c>
      <c r="G163" s="47" t="s">
        <v>288</v>
      </c>
      <c r="H163" s="60">
        <v>0.85</v>
      </c>
      <c r="I163" s="60">
        <f t="shared" ref="I163:I166" si="56">209*H163</f>
        <v>177.65</v>
      </c>
      <c r="J163" s="60">
        <f t="shared" ref="J163:J166" si="57">I163+14.7</f>
        <v>192.35</v>
      </c>
    </row>
    <row r="164" spans="1:10" s="45" customFormat="1" ht="12.75">
      <c r="A164" s="57" t="s">
        <v>878</v>
      </c>
      <c r="B164" s="58" t="s">
        <v>879</v>
      </c>
      <c r="C164" s="53" t="s">
        <v>39</v>
      </c>
      <c r="D164" s="53" t="s">
        <v>880</v>
      </c>
      <c r="E164" s="59" t="s">
        <v>41</v>
      </c>
      <c r="F164" s="76" t="s">
        <v>59</v>
      </c>
      <c r="G164" s="47" t="s">
        <v>288</v>
      </c>
      <c r="H164" s="60">
        <v>0.86899999999999999</v>
      </c>
      <c r="I164" s="60">
        <f t="shared" si="56"/>
        <v>181.62100000000001</v>
      </c>
      <c r="J164" s="60">
        <f t="shared" si="57"/>
        <v>196.321</v>
      </c>
    </row>
    <row r="165" spans="1:10" s="45" customFormat="1" ht="12.75">
      <c r="A165" s="57" t="s">
        <v>881</v>
      </c>
      <c r="B165" s="58" t="s">
        <v>882</v>
      </c>
      <c r="C165" s="53" t="s">
        <v>39</v>
      </c>
      <c r="D165" s="53" t="s">
        <v>883</v>
      </c>
      <c r="E165" s="59" t="s">
        <v>41</v>
      </c>
      <c r="F165" s="76" t="s">
        <v>59</v>
      </c>
      <c r="G165" s="49" t="s">
        <v>884</v>
      </c>
      <c r="H165" s="60">
        <v>0.86399999999999999</v>
      </c>
      <c r="I165" s="60">
        <f t="shared" si="56"/>
        <v>180.57599999999999</v>
      </c>
      <c r="J165" s="60">
        <f t="shared" si="57"/>
        <v>195.27600000000001</v>
      </c>
    </row>
    <row r="166" spans="1:10" s="45" customFormat="1" ht="12.75">
      <c r="A166" s="57" t="s">
        <v>885</v>
      </c>
      <c r="B166" s="58" t="s">
        <v>886</v>
      </c>
      <c r="C166" s="53" t="s">
        <v>39</v>
      </c>
      <c r="D166" s="53" t="s">
        <v>887</v>
      </c>
      <c r="E166" s="59" t="s">
        <v>41</v>
      </c>
      <c r="F166" s="76" t="s">
        <v>59</v>
      </c>
      <c r="G166" s="81" t="s">
        <v>75</v>
      </c>
      <c r="H166" s="60">
        <v>0.85399999999999998</v>
      </c>
      <c r="I166" s="60">
        <f t="shared" si="56"/>
        <v>178.48599999999999</v>
      </c>
      <c r="J166" s="60">
        <f t="shared" si="57"/>
        <v>193.18600000000001</v>
      </c>
    </row>
    <row r="167" spans="1:10" s="45" customFormat="1" ht="12.75">
      <c r="A167" s="57" t="s">
        <v>888</v>
      </c>
      <c r="B167" s="58" t="s">
        <v>889</v>
      </c>
      <c r="C167" s="53" t="s">
        <v>39</v>
      </c>
      <c r="D167" s="59" t="s">
        <v>890</v>
      </c>
      <c r="E167" s="59" t="s">
        <v>95</v>
      </c>
      <c r="F167" s="58" t="s">
        <v>42</v>
      </c>
      <c r="G167" s="47" t="s">
        <v>75</v>
      </c>
      <c r="H167" s="60">
        <v>0.85399999999999998</v>
      </c>
      <c r="I167" s="60">
        <f>20*H167</f>
        <v>17.079999999999998</v>
      </c>
      <c r="J167" s="60">
        <f>I167+1.78</f>
        <v>18.86</v>
      </c>
    </row>
    <row r="168" spans="1:10" s="45" customFormat="1" ht="12.75">
      <c r="A168" s="57" t="s">
        <v>891</v>
      </c>
      <c r="B168" s="58" t="s">
        <v>892</v>
      </c>
      <c r="C168" s="53" t="s">
        <v>39</v>
      </c>
      <c r="D168" s="53" t="s">
        <v>71</v>
      </c>
      <c r="E168" s="59" t="s">
        <v>41</v>
      </c>
      <c r="F168" s="76" t="s">
        <v>59</v>
      </c>
      <c r="G168" s="49" t="s">
        <v>884</v>
      </c>
      <c r="H168" s="60"/>
      <c r="I168" s="60"/>
      <c r="J168" s="60"/>
    </row>
    <row r="169" spans="1:10" s="45" customFormat="1" ht="12.75">
      <c r="A169" s="57" t="s">
        <v>893</v>
      </c>
      <c r="B169" s="58" t="s">
        <v>894</v>
      </c>
      <c r="C169" s="53" t="s">
        <v>39</v>
      </c>
      <c r="D169" s="59" t="s">
        <v>895</v>
      </c>
      <c r="E169" s="59" t="s">
        <v>53</v>
      </c>
      <c r="F169" s="58" t="s">
        <v>42</v>
      </c>
      <c r="G169" s="49" t="s">
        <v>125</v>
      </c>
      <c r="H169" s="60">
        <v>0.84399999999999997</v>
      </c>
      <c r="I169" s="60">
        <f>16*H169</f>
        <v>13.504</v>
      </c>
      <c r="J169" s="60">
        <f t="shared" ref="J169:J172" si="58">I169+0.83</f>
        <v>14.334</v>
      </c>
    </row>
    <row r="170" spans="1:10" s="45" customFormat="1" ht="12.75">
      <c r="A170" s="57" t="s">
        <v>896</v>
      </c>
      <c r="B170" s="58" t="s">
        <v>897</v>
      </c>
      <c r="C170" s="53" t="s">
        <v>39</v>
      </c>
      <c r="D170" s="59" t="s">
        <v>898</v>
      </c>
      <c r="E170" s="59" t="s">
        <v>91</v>
      </c>
      <c r="F170" s="58" t="s">
        <v>42</v>
      </c>
      <c r="G170" s="49" t="s">
        <v>125</v>
      </c>
      <c r="H170" s="60">
        <v>0.84399999999999997</v>
      </c>
      <c r="I170" s="60">
        <f>12*H170</f>
        <v>10.128</v>
      </c>
      <c r="J170" s="60">
        <f t="shared" si="58"/>
        <v>10.958</v>
      </c>
    </row>
    <row r="171" spans="1:10" s="45" customFormat="1" ht="12.75">
      <c r="A171" s="57" t="s">
        <v>899</v>
      </c>
      <c r="B171" s="58" t="s">
        <v>900</v>
      </c>
      <c r="C171" s="53" t="s">
        <v>39</v>
      </c>
      <c r="D171" s="59" t="s">
        <v>901</v>
      </c>
      <c r="E171" s="59" t="s">
        <v>91</v>
      </c>
      <c r="F171" s="58" t="s">
        <v>42</v>
      </c>
      <c r="G171" s="49" t="s">
        <v>125</v>
      </c>
      <c r="H171" s="60">
        <v>0.83799999999999997</v>
      </c>
      <c r="I171" s="60">
        <f>12*H171</f>
        <v>10.055999999999999</v>
      </c>
      <c r="J171" s="60">
        <f t="shared" si="58"/>
        <v>10.885999999999999</v>
      </c>
    </row>
    <row r="172" spans="1:10" s="45" customFormat="1" ht="12.75">
      <c r="A172" s="57" t="s">
        <v>902</v>
      </c>
      <c r="B172" s="58" t="s">
        <v>903</v>
      </c>
      <c r="C172" s="53" t="s">
        <v>39</v>
      </c>
      <c r="D172" s="61" t="s">
        <v>904</v>
      </c>
      <c r="E172" s="59" t="s">
        <v>53</v>
      </c>
      <c r="F172" s="58" t="s">
        <v>42</v>
      </c>
      <c r="G172" s="49" t="s">
        <v>125</v>
      </c>
      <c r="H172" s="60">
        <v>0.83599999999999997</v>
      </c>
      <c r="I172" s="60">
        <f>16*H172</f>
        <v>13.375999999999999</v>
      </c>
      <c r="J172" s="60">
        <f t="shared" si="58"/>
        <v>14.206</v>
      </c>
    </row>
    <row r="173" spans="1:10" s="45" customFormat="1" ht="12.75">
      <c r="A173" s="57" t="s">
        <v>905</v>
      </c>
      <c r="B173" s="58" t="s">
        <v>906</v>
      </c>
      <c r="C173" s="53" t="s">
        <v>39</v>
      </c>
      <c r="D173" s="53" t="s">
        <v>907</v>
      </c>
      <c r="E173" s="59" t="s">
        <v>41</v>
      </c>
      <c r="F173" s="76" t="s">
        <v>59</v>
      </c>
      <c r="G173" s="49" t="s">
        <v>908</v>
      </c>
      <c r="H173" s="60">
        <v>0.89</v>
      </c>
      <c r="I173" s="60">
        <f t="shared" ref="I173:I175" si="59">209*H173</f>
        <v>186.01</v>
      </c>
      <c r="J173" s="60">
        <f t="shared" ref="J173:J175" si="60">I173+14.7</f>
        <v>200.71</v>
      </c>
    </row>
    <row r="174" spans="1:10" s="45" customFormat="1" ht="12.75">
      <c r="A174" s="57" t="s">
        <v>909</v>
      </c>
      <c r="B174" s="58" t="s">
        <v>910</v>
      </c>
      <c r="C174" s="53" t="s">
        <v>39</v>
      </c>
      <c r="D174" s="59" t="s">
        <v>911</v>
      </c>
      <c r="E174" s="59" t="s">
        <v>41</v>
      </c>
      <c r="F174" s="58" t="s">
        <v>42</v>
      </c>
      <c r="G174" s="49" t="s">
        <v>125</v>
      </c>
      <c r="H174" s="60">
        <v>0.86</v>
      </c>
      <c r="I174" s="60">
        <f t="shared" si="59"/>
        <v>179.74</v>
      </c>
      <c r="J174" s="60">
        <f t="shared" si="60"/>
        <v>194.44</v>
      </c>
    </row>
    <row r="175" spans="1:10" s="45" customFormat="1" ht="12.75">
      <c r="A175" s="57" t="s">
        <v>912</v>
      </c>
      <c r="B175" s="58" t="s">
        <v>913</v>
      </c>
      <c r="C175" s="53" t="s">
        <v>39</v>
      </c>
      <c r="D175" s="59" t="s">
        <v>914</v>
      </c>
      <c r="E175" s="59" t="s">
        <v>41</v>
      </c>
      <c r="F175" s="58" t="s">
        <v>42</v>
      </c>
      <c r="G175" s="49" t="s">
        <v>125</v>
      </c>
      <c r="H175" s="60">
        <v>0.84030000000000005</v>
      </c>
      <c r="I175" s="60">
        <f t="shared" si="59"/>
        <v>175.62270000000001</v>
      </c>
      <c r="J175" s="60">
        <f t="shared" si="60"/>
        <v>190.3227</v>
      </c>
    </row>
    <row r="176" spans="1:10" s="45" customFormat="1" ht="12.75">
      <c r="A176" s="57" t="s">
        <v>915</v>
      </c>
      <c r="B176" s="58" t="s">
        <v>916</v>
      </c>
      <c r="C176" s="53" t="s">
        <v>39</v>
      </c>
      <c r="D176" s="59" t="s">
        <v>917</v>
      </c>
      <c r="E176" s="59" t="s">
        <v>53</v>
      </c>
      <c r="F176" s="58" t="s">
        <v>42</v>
      </c>
      <c r="G176" s="49" t="s">
        <v>125</v>
      </c>
      <c r="H176" s="60">
        <v>0.84099999999999997</v>
      </c>
      <c r="I176" s="60">
        <f>16*H176</f>
        <v>13.456</v>
      </c>
      <c r="J176" s="60">
        <f>I176+0.83</f>
        <v>14.286</v>
      </c>
    </row>
    <row r="177" spans="1:10" s="45" customFormat="1" ht="12.75">
      <c r="A177" s="57" t="s">
        <v>918</v>
      </c>
      <c r="B177" s="58" t="s">
        <v>919</v>
      </c>
      <c r="C177" s="53" t="s">
        <v>39</v>
      </c>
      <c r="D177" s="59" t="s">
        <v>920</v>
      </c>
      <c r="E177" s="59" t="s">
        <v>95</v>
      </c>
      <c r="F177" s="76" t="s">
        <v>59</v>
      </c>
      <c r="G177" s="81" t="s">
        <v>75</v>
      </c>
      <c r="H177" s="60">
        <v>0.82</v>
      </c>
      <c r="I177" s="60">
        <f>20*H177</f>
        <v>16.399999999999999</v>
      </c>
      <c r="J177" s="60">
        <f>I177+1.78</f>
        <v>18.18</v>
      </c>
    </row>
    <row r="178" spans="1:10" s="45" customFormat="1" ht="12.75">
      <c r="A178" s="57" t="s">
        <v>921</v>
      </c>
      <c r="B178" s="58" t="s">
        <v>922</v>
      </c>
      <c r="C178" s="53" t="s">
        <v>39</v>
      </c>
      <c r="D178" s="53" t="s">
        <v>923</v>
      </c>
      <c r="E178" s="59" t="s">
        <v>41</v>
      </c>
      <c r="F178" s="76" t="s">
        <v>59</v>
      </c>
      <c r="G178" s="47" t="s">
        <v>288</v>
      </c>
      <c r="H178" s="60">
        <v>0.88400000000000001</v>
      </c>
      <c r="I178" s="60">
        <f>209*H178</f>
        <v>184.756</v>
      </c>
      <c r="J178" s="60">
        <f>I178+14.7</f>
        <v>199.45599999999999</v>
      </c>
    </row>
    <row r="179" spans="1:10" s="45" customFormat="1" ht="12.75">
      <c r="A179" s="57" t="s">
        <v>924</v>
      </c>
      <c r="B179" s="58" t="s">
        <v>925</v>
      </c>
      <c r="C179" s="53" t="s">
        <v>39</v>
      </c>
      <c r="D179" s="53" t="s">
        <v>926</v>
      </c>
      <c r="E179" s="59" t="s">
        <v>95</v>
      </c>
      <c r="F179" s="71" t="s">
        <v>59</v>
      </c>
      <c r="G179" s="49" t="s">
        <v>927</v>
      </c>
      <c r="H179" s="60">
        <v>0.88100000000000001</v>
      </c>
      <c r="I179" s="60">
        <f>20*H179</f>
        <v>17.62</v>
      </c>
      <c r="J179" s="60">
        <f>I179+1.78</f>
        <v>19.399999999999999</v>
      </c>
    </row>
    <row r="180" spans="1:10" s="45" customFormat="1" ht="12.75">
      <c r="A180" s="57" t="s">
        <v>928</v>
      </c>
      <c r="B180" s="58" t="s">
        <v>929</v>
      </c>
      <c r="C180" s="53" t="s">
        <v>39</v>
      </c>
      <c r="D180" s="59" t="s">
        <v>930</v>
      </c>
      <c r="E180" s="59" t="s">
        <v>41</v>
      </c>
      <c r="F180" s="71" t="s">
        <v>59</v>
      </c>
      <c r="G180" s="49" t="s">
        <v>931</v>
      </c>
      <c r="H180" s="60"/>
      <c r="I180" s="60"/>
      <c r="J180" s="60"/>
    </row>
    <row r="181" spans="1:10" s="45" customFormat="1" ht="12.75">
      <c r="A181" s="57" t="s">
        <v>932</v>
      </c>
      <c r="B181" s="58" t="s">
        <v>933</v>
      </c>
      <c r="C181" s="53" t="s">
        <v>39</v>
      </c>
      <c r="D181" s="53" t="s">
        <v>934</v>
      </c>
      <c r="E181" s="59" t="s">
        <v>41</v>
      </c>
      <c r="F181" s="71" t="s">
        <v>59</v>
      </c>
      <c r="H181" s="60"/>
      <c r="I181" s="60"/>
      <c r="J181" s="60"/>
    </row>
    <row r="182" spans="1:10" s="45" customFormat="1" ht="12.75">
      <c r="A182" s="57" t="s">
        <v>935</v>
      </c>
      <c r="B182" s="58" t="s">
        <v>936</v>
      </c>
      <c r="C182" s="53" t="s">
        <v>39</v>
      </c>
      <c r="D182" s="53" t="s">
        <v>937</v>
      </c>
      <c r="E182" s="59" t="s">
        <v>95</v>
      </c>
      <c r="F182" s="76" t="s">
        <v>59</v>
      </c>
      <c r="G182" s="49" t="s">
        <v>43</v>
      </c>
      <c r="H182" s="60"/>
      <c r="I182" s="60"/>
      <c r="J182" s="60"/>
    </row>
    <row r="183" spans="1:10" s="45" customFormat="1" ht="12.75">
      <c r="A183" s="57" t="s">
        <v>938</v>
      </c>
      <c r="B183" s="58" t="s">
        <v>939</v>
      </c>
      <c r="C183" s="53" t="s">
        <v>39</v>
      </c>
      <c r="D183" s="53" t="s">
        <v>940</v>
      </c>
      <c r="E183" s="59" t="s">
        <v>95</v>
      </c>
      <c r="F183" s="76" t="s">
        <v>59</v>
      </c>
      <c r="G183" s="47" t="s">
        <v>674</v>
      </c>
      <c r="H183" s="60">
        <v>0.85699999999999998</v>
      </c>
      <c r="I183" s="60">
        <f>20*H183</f>
        <v>17.14</v>
      </c>
      <c r="J183" s="60">
        <f>I183+1.78</f>
        <v>18.920000000000002</v>
      </c>
    </row>
    <row r="184" spans="1:10" s="45" customFormat="1" ht="12.75">
      <c r="A184" s="57" t="s">
        <v>941</v>
      </c>
      <c r="B184" s="58" t="s">
        <v>942</v>
      </c>
      <c r="C184" s="53" t="s">
        <v>39</v>
      </c>
      <c r="D184" s="53" t="s">
        <v>943</v>
      </c>
      <c r="E184" s="59" t="s">
        <v>41</v>
      </c>
      <c r="F184" s="71" t="s">
        <v>59</v>
      </c>
      <c r="G184" s="47" t="s">
        <v>75</v>
      </c>
      <c r="H184" s="60">
        <v>0.85599999999999998</v>
      </c>
      <c r="I184" s="60">
        <f t="shared" ref="I184:I188" si="61">209*H184</f>
        <v>178.904</v>
      </c>
      <c r="J184" s="60">
        <f t="shared" ref="J184:J188" si="62">I184+14.7</f>
        <v>193.60400000000001</v>
      </c>
    </row>
    <row r="185" spans="1:10" s="45" customFormat="1" ht="12.75">
      <c r="A185" s="57" t="s">
        <v>944</v>
      </c>
      <c r="B185" s="58" t="s">
        <v>945</v>
      </c>
      <c r="C185" s="53" t="s">
        <v>39</v>
      </c>
      <c r="D185" s="59" t="s">
        <v>946</v>
      </c>
      <c r="E185" s="59" t="s">
        <v>41</v>
      </c>
      <c r="F185" s="71" t="s">
        <v>59</v>
      </c>
      <c r="H185" s="60"/>
      <c r="I185" s="60"/>
      <c r="J185" s="60"/>
    </row>
    <row r="186" spans="1:10" s="45" customFormat="1" ht="12.75">
      <c r="A186" s="57" t="s">
        <v>947</v>
      </c>
      <c r="B186" s="58" t="s">
        <v>948</v>
      </c>
      <c r="C186" s="53" t="s">
        <v>39</v>
      </c>
      <c r="D186" s="59" t="s">
        <v>949</v>
      </c>
      <c r="E186" s="48" t="s">
        <v>41</v>
      </c>
      <c r="F186" s="71" t="s">
        <v>59</v>
      </c>
      <c r="G186" s="49" t="s">
        <v>288</v>
      </c>
      <c r="H186" s="60">
        <v>0.84899999999999998</v>
      </c>
      <c r="I186" s="60">
        <f t="shared" si="61"/>
        <v>177.441</v>
      </c>
      <c r="J186" s="60">
        <f t="shared" si="62"/>
        <v>192.14099999999999</v>
      </c>
    </row>
    <row r="187" spans="1:10" s="45" customFormat="1" ht="12.75">
      <c r="A187" s="57" t="s">
        <v>950</v>
      </c>
      <c r="B187" s="58" t="s">
        <v>951</v>
      </c>
      <c r="C187" s="53" t="s">
        <v>39</v>
      </c>
      <c r="D187" s="55" t="s">
        <v>952</v>
      </c>
      <c r="E187" s="59" t="s">
        <v>41</v>
      </c>
      <c r="F187" s="71" t="s">
        <v>59</v>
      </c>
      <c r="G187" s="49" t="s">
        <v>43</v>
      </c>
      <c r="H187" s="60">
        <v>1.069</v>
      </c>
      <c r="I187" s="60">
        <f t="shared" si="61"/>
        <v>223.42099999999999</v>
      </c>
      <c r="J187" s="60">
        <f t="shared" si="62"/>
        <v>238.12100000000001</v>
      </c>
    </row>
    <row r="188" spans="1:10" s="45" customFormat="1" ht="12.75">
      <c r="A188" s="57" t="s">
        <v>953</v>
      </c>
      <c r="B188" s="58" t="s">
        <v>954</v>
      </c>
      <c r="C188" s="53" t="s">
        <v>39</v>
      </c>
      <c r="D188" s="53" t="s">
        <v>955</v>
      </c>
      <c r="E188" s="59" t="s">
        <v>41</v>
      </c>
      <c r="F188" s="71" t="s">
        <v>59</v>
      </c>
      <c r="G188" s="47" t="s">
        <v>75</v>
      </c>
      <c r="H188" s="60">
        <v>0.86</v>
      </c>
      <c r="I188" s="60">
        <f t="shared" si="61"/>
        <v>179.74</v>
      </c>
      <c r="J188" s="60">
        <f t="shared" si="62"/>
        <v>194.44</v>
      </c>
    </row>
    <row r="189" spans="1:10" s="45" customFormat="1" ht="12.75">
      <c r="A189" s="57" t="s">
        <v>956</v>
      </c>
      <c r="B189" s="58" t="s">
        <v>957</v>
      </c>
      <c r="C189" s="53" t="s">
        <v>39</v>
      </c>
      <c r="D189" s="53" t="s">
        <v>958</v>
      </c>
      <c r="E189" s="59" t="s">
        <v>642</v>
      </c>
      <c r="F189" s="52" t="s">
        <v>141</v>
      </c>
      <c r="H189" s="60"/>
      <c r="I189" s="60"/>
      <c r="J189" s="60"/>
    </row>
    <row r="190" spans="1:10" s="45" customFormat="1" ht="12.75">
      <c r="A190" s="57" t="s">
        <v>959</v>
      </c>
      <c r="B190" s="58" t="s">
        <v>960</v>
      </c>
      <c r="C190" s="53" t="s">
        <v>39</v>
      </c>
      <c r="D190" s="59" t="s">
        <v>961</v>
      </c>
      <c r="E190" s="59" t="s">
        <v>569</v>
      </c>
      <c r="F190" s="55" t="s">
        <v>187</v>
      </c>
      <c r="H190" s="60"/>
      <c r="I190" s="60"/>
      <c r="J190" s="60"/>
    </row>
    <row r="191" spans="1:10" s="45" customFormat="1" ht="12.75">
      <c r="A191" s="57" t="s">
        <v>962</v>
      </c>
      <c r="B191" s="58" t="s">
        <v>963</v>
      </c>
      <c r="C191" s="53" t="s">
        <v>39</v>
      </c>
      <c r="D191" s="53" t="s">
        <v>964</v>
      </c>
      <c r="E191" s="57" t="s">
        <v>965</v>
      </c>
      <c r="F191" s="71" t="s">
        <v>59</v>
      </c>
      <c r="G191" s="49" t="s">
        <v>931</v>
      </c>
      <c r="H191" s="60">
        <v>0.873</v>
      </c>
      <c r="I191" s="60">
        <f>200*H191</f>
        <v>174.6</v>
      </c>
      <c r="J191" s="60">
        <f t="shared" ref="J191:J193" si="63">I191+14.7</f>
        <v>189.3</v>
      </c>
    </row>
    <row r="192" spans="1:10" s="45" customFormat="1" ht="12.75">
      <c r="A192" s="57" t="s">
        <v>966</v>
      </c>
      <c r="B192" s="58" t="s">
        <v>967</v>
      </c>
      <c r="C192" s="53" t="s">
        <v>39</v>
      </c>
      <c r="D192" s="51" t="s">
        <v>968</v>
      </c>
      <c r="E192" s="57" t="s">
        <v>965</v>
      </c>
      <c r="F192" s="71" t="s">
        <v>59</v>
      </c>
      <c r="G192" s="49" t="s">
        <v>931</v>
      </c>
      <c r="H192" s="60">
        <v>0.873</v>
      </c>
      <c r="I192" s="60">
        <f>200*H192</f>
        <v>174.6</v>
      </c>
      <c r="J192" s="60">
        <f t="shared" si="63"/>
        <v>189.3</v>
      </c>
    </row>
    <row r="193" spans="1:10" s="45" customFormat="1" ht="12.75">
      <c r="A193" s="57" t="s">
        <v>969</v>
      </c>
      <c r="B193" s="58" t="s">
        <v>970</v>
      </c>
      <c r="C193" s="53" t="s">
        <v>39</v>
      </c>
      <c r="D193" s="51" t="s">
        <v>971</v>
      </c>
      <c r="E193" s="57" t="s">
        <v>972</v>
      </c>
      <c r="F193" s="71" t="s">
        <v>59</v>
      </c>
      <c r="G193" s="47" t="s">
        <v>75</v>
      </c>
      <c r="H193" s="60">
        <v>0.86</v>
      </c>
      <c r="I193" s="60">
        <f t="shared" ref="I193" si="64">209*H193</f>
        <v>179.74</v>
      </c>
      <c r="J193" s="60">
        <f t="shared" si="63"/>
        <v>194.44</v>
      </c>
    </row>
    <row r="194" spans="1:10" s="45" customFormat="1" ht="12.75">
      <c r="A194" s="57" t="s">
        <v>973</v>
      </c>
      <c r="B194" s="58" t="s">
        <v>974</v>
      </c>
      <c r="C194" s="53" t="s">
        <v>39</v>
      </c>
      <c r="D194" s="53" t="s">
        <v>975</v>
      </c>
      <c r="E194" s="59" t="s">
        <v>569</v>
      </c>
      <c r="F194" s="55" t="s">
        <v>187</v>
      </c>
      <c r="H194" s="60"/>
      <c r="I194" s="60"/>
      <c r="J194" s="60"/>
    </row>
    <row r="195" spans="1:10" s="45" customFormat="1" ht="12.75">
      <c r="A195" s="57" t="s">
        <v>976</v>
      </c>
      <c r="B195" s="58" t="s">
        <v>977</v>
      </c>
      <c r="C195" s="53" t="s">
        <v>39</v>
      </c>
      <c r="D195" s="51" t="s">
        <v>978</v>
      </c>
      <c r="E195" s="57"/>
      <c r="F195" s="77"/>
      <c r="H195" s="60"/>
      <c r="I195" s="60"/>
      <c r="J195" s="60"/>
    </row>
    <row r="196" spans="1:10" s="45" customFormat="1" ht="12.75">
      <c r="A196" s="57" t="s">
        <v>979</v>
      </c>
      <c r="B196" s="58" t="s">
        <v>980</v>
      </c>
      <c r="C196" s="53" t="s">
        <v>39</v>
      </c>
      <c r="D196" s="53" t="s">
        <v>981</v>
      </c>
      <c r="E196" s="59" t="s">
        <v>41</v>
      </c>
      <c r="F196" s="71" t="s">
        <v>59</v>
      </c>
      <c r="G196" s="49" t="s">
        <v>741</v>
      </c>
      <c r="H196" s="60">
        <v>0.85799999999999998</v>
      </c>
      <c r="I196" s="60">
        <f t="shared" ref="I196:I202" si="65">209*H196</f>
        <v>179.322</v>
      </c>
      <c r="J196" s="60">
        <f t="shared" ref="J196:J202" si="66">I196+14.7</f>
        <v>194.02199999999999</v>
      </c>
    </row>
    <row r="197" spans="1:10" s="45" customFormat="1" ht="12.75">
      <c r="A197" s="57" t="s">
        <v>982</v>
      </c>
      <c r="B197" s="58" t="s">
        <v>983</v>
      </c>
      <c r="C197" s="53" t="s">
        <v>39</v>
      </c>
      <c r="D197" s="53" t="s">
        <v>984</v>
      </c>
      <c r="E197" s="59" t="s">
        <v>325</v>
      </c>
      <c r="F197" s="52" t="s">
        <v>141</v>
      </c>
      <c r="H197" s="60"/>
      <c r="I197" s="60"/>
      <c r="J197" s="60"/>
    </row>
    <row r="198" spans="1:10" s="45" customFormat="1" ht="12.75">
      <c r="A198" s="57" t="s">
        <v>985</v>
      </c>
      <c r="B198" s="58" t="s">
        <v>986</v>
      </c>
      <c r="C198" s="53" t="s">
        <v>39</v>
      </c>
      <c r="D198" s="53" t="s">
        <v>987</v>
      </c>
      <c r="E198" s="59" t="s">
        <v>325</v>
      </c>
      <c r="F198" s="52" t="s">
        <v>141</v>
      </c>
      <c r="H198" s="60"/>
      <c r="I198" s="60"/>
      <c r="J198" s="60"/>
    </row>
    <row r="199" spans="1:10" s="45" customFormat="1" ht="12.75">
      <c r="A199" s="57" t="s">
        <v>988</v>
      </c>
      <c r="B199" s="58" t="s">
        <v>989</v>
      </c>
      <c r="C199" s="53" t="s">
        <v>39</v>
      </c>
      <c r="D199" s="92" t="s">
        <v>990</v>
      </c>
      <c r="E199" s="61" t="s">
        <v>991</v>
      </c>
      <c r="F199" s="76" t="s">
        <v>59</v>
      </c>
      <c r="G199" s="47" t="s">
        <v>75</v>
      </c>
      <c r="H199" s="60">
        <v>0.85399999999999998</v>
      </c>
      <c r="I199" s="60">
        <f t="shared" si="65"/>
        <v>178.48599999999999</v>
      </c>
      <c r="J199" s="60">
        <f t="shared" si="66"/>
        <v>193.18600000000001</v>
      </c>
    </row>
    <row r="200" spans="1:10">
      <c r="A200" s="57" t="s">
        <v>992</v>
      </c>
      <c r="B200" s="58" t="s">
        <v>993</v>
      </c>
      <c r="C200" s="53" t="s">
        <v>39</v>
      </c>
      <c r="D200" s="92" t="s">
        <v>994</v>
      </c>
      <c r="E200" s="57" t="s">
        <v>965</v>
      </c>
      <c r="F200" s="71" t="s">
        <v>59</v>
      </c>
      <c r="H200" s="60">
        <v>0.86899999999999999</v>
      </c>
      <c r="I200" s="60">
        <f t="shared" si="65"/>
        <v>181.62100000000001</v>
      </c>
      <c r="J200" s="60">
        <f t="shared" si="66"/>
        <v>196.321</v>
      </c>
    </row>
    <row r="201" spans="1:10">
      <c r="A201" s="57" t="s">
        <v>995</v>
      </c>
      <c r="B201" s="58" t="s">
        <v>996</v>
      </c>
      <c r="C201" s="53" t="s">
        <v>39</v>
      </c>
      <c r="D201" s="92" t="s">
        <v>997</v>
      </c>
      <c r="E201" s="61" t="s">
        <v>991</v>
      </c>
      <c r="F201" s="76" t="s">
        <v>59</v>
      </c>
      <c r="G201" s="49" t="s">
        <v>655</v>
      </c>
      <c r="H201" s="60">
        <v>0.82699999999999996</v>
      </c>
      <c r="I201" s="60">
        <f t="shared" si="65"/>
        <v>172.84299999999999</v>
      </c>
      <c r="J201" s="60">
        <f t="shared" si="66"/>
        <v>187.54300000000001</v>
      </c>
    </row>
    <row r="202" spans="1:10">
      <c r="A202" s="57" t="s">
        <v>998</v>
      </c>
      <c r="B202" s="58" t="s">
        <v>999</v>
      </c>
      <c r="C202" s="53" t="s">
        <v>39</v>
      </c>
      <c r="D202" s="92" t="s">
        <v>1000</v>
      </c>
      <c r="E202" s="61" t="s">
        <v>991</v>
      </c>
      <c r="F202" s="76" t="s">
        <v>59</v>
      </c>
      <c r="G202" s="49" t="s">
        <v>655</v>
      </c>
      <c r="H202" s="60">
        <v>0.82899999999999996</v>
      </c>
      <c r="I202" s="60">
        <f t="shared" si="65"/>
        <v>173.261</v>
      </c>
      <c r="J202" s="60">
        <f t="shared" si="66"/>
        <v>187.96100000000001</v>
      </c>
    </row>
    <row r="203" spans="1:10">
      <c r="A203" s="57" t="s">
        <v>1001</v>
      </c>
      <c r="B203" s="58" t="s">
        <v>1002</v>
      </c>
      <c r="C203" s="53" t="s">
        <v>39</v>
      </c>
      <c r="D203" s="92" t="s">
        <v>1003</v>
      </c>
      <c r="E203" s="57" t="s">
        <v>965</v>
      </c>
      <c r="F203" s="71" t="s">
        <v>59</v>
      </c>
      <c r="G203" s="49" t="s">
        <v>931</v>
      </c>
    </row>
    <row r="204" spans="1:10">
      <c r="A204" s="57" t="s">
        <v>1004</v>
      </c>
      <c r="B204" s="58" t="s">
        <v>1005</v>
      </c>
      <c r="C204" s="53" t="s">
        <v>39</v>
      </c>
      <c r="D204" s="92" t="s">
        <v>1006</v>
      </c>
      <c r="E204" s="61" t="s">
        <v>1007</v>
      </c>
      <c r="F204" s="52" t="s">
        <v>141</v>
      </c>
    </row>
    <row r="205" spans="1:10">
      <c r="A205" s="57" t="s">
        <v>1008</v>
      </c>
      <c r="B205" s="58" t="s">
        <v>1009</v>
      </c>
      <c r="C205" s="53" t="s">
        <v>39</v>
      </c>
      <c r="D205" s="92" t="s">
        <v>1010</v>
      </c>
      <c r="E205" s="61" t="s">
        <v>991</v>
      </c>
      <c r="F205" s="76" t="s">
        <v>59</v>
      </c>
    </row>
    <row r="206" spans="1:10">
      <c r="A206" s="57" t="s">
        <v>1011</v>
      </c>
      <c r="B206" s="58" t="s">
        <v>1012</v>
      </c>
      <c r="C206" s="53" t="s">
        <v>39</v>
      </c>
      <c r="D206" s="92" t="s">
        <v>1013</v>
      </c>
      <c r="E206" s="61" t="s">
        <v>584</v>
      </c>
      <c r="F206" s="76" t="s">
        <v>59</v>
      </c>
    </row>
    <row r="207" spans="1:10">
      <c r="A207" s="57" t="s">
        <v>1014</v>
      </c>
      <c r="B207" s="58" t="s">
        <v>1015</v>
      </c>
      <c r="C207" s="53" t="s">
        <v>39</v>
      </c>
      <c r="D207" s="92" t="s">
        <v>1016</v>
      </c>
      <c r="E207" s="61" t="s">
        <v>584</v>
      </c>
      <c r="F207" s="76" t="s">
        <v>59</v>
      </c>
    </row>
    <row r="208" spans="1:10">
      <c r="A208" s="57" t="s">
        <v>1017</v>
      </c>
      <c r="B208" s="58" t="s">
        <v>1018</v>
      </c>
      <c r="C208" s="53" t="s">
        <v>39</v>
      </c>
      <c r="D208" s="92" t="s">
        <v>1019</v>
      </c>
      <c r="E208" s="61" t="s">
        <v>1020</v>
      </c>
      <c r="F208" s="76" t="s">
        <v>59</v>
      </c>
    </row>
    <row r="209" spans="1:7">
      <c r="A209" s="57" t="s">
        <v>1021</v>
      </c>
      <c r="B209" s="58" t="s">
        <v>1022</v>
      </c>
      <c r="C209" s="53" t="s">
        <v>39</v>
      </c>
      <c r="D209" s="92" t="s">
        <v>1023</v>
      </c>
      <c r="E209" s="61" t="s">
        <v>1024</v>
      </c>
      <c r="F209" s="76" t="s">
        <v>59</v>
      </c>
    </row>
    <row r="210" spans="1:7">
      <c r="A210" s="57" t="s">
        <v>1025</v>
      </c>
      <c r="B210" s="58" t="s">
        <v>1026</v>
      </c>
      <c r="C210" s="53" t="s">
        <v>39</v>
      </c>
      <c r="D210" s="61" t="s">
        <v>1027</v>
      </c>
      <c r="E210" s="61" t="s">
        <v>1028</v>
      </c>
      <c r="F210" s="67" t="s">
        <v>42</v>
      </c>
      <c r="G210" s="49" t="s">
        <v>125</v>
      </c>
    </row>
    <row r="211" spans="1:7">
      <c r="A211" s="57" t="s">
        <v>1029</v>
      </c>
      <c r="B211" s="58" t="s">
        <v>1030</v>
      </c>
      <c r="C211" s="53" t="s">
        <v>39</v>
      </c>
      <c r="D211" s="92" t="s">
        <v>1031</v>
      </c>
      <c r="E211" s="59" t="s">
        <v>41</v>
      </c>
      <c r="F211" s="76" t="s">
        <v>59</v>
      </c>
      <c r="G211" s="47" t="s">
        <v>288</v>
      </c>
    </row>
    <row r="212" spans="1:7">
      <c r="A212" s="57" t="s">
        <v>1032</v>
      </c>
      <c r="B212" s="58" t="s">
        <v>1033</v>
      </c>
      <c r="C212" s="53" t="s">
        <v>39</v>
      </c>
      <c r="D212" s="92" t="s">
        <v>1034</v>
      </c>
      <c r="E212" s="61" t="s">
        <v>584</v>
      </c>
      <c r="F212" s="76" t="s">
        <v>59</v>
      </c>
    </row>
    <row r="213" spans="1:7">
      <c r="A213" s="57" t="s">
        <v>1035</v>
      </c>
      <c r="B213" s="58" t="s">
        <v>1036</v>
      </c>
      <c r="C213" s="78" t="s">
        <v>39</v>
      </c>
      <c r="D213" s="75" t="s">
        <v>597</v>
      </c>
      <c r="E213" s="75" t="s">
        <v>41</v>
      </c>
      <c r="F213" s="67" t="s">
        <v>42</v>
      </c>
      <c r="G213" s="49" t="s">
        <v>75</v>
      </c>
    </row>
    <row r="214" spans="1:7">
      <c r="A214" s="57" t="s">
        <v>1037</v>
      </c>
      <c r="B214" s="58" t="s">
        <v>1038</v>
      </c>
      <c r="C214" s="78" t="s">
        <v>39</v>
      </c>
      <c r="D214" s="84" t="s">
        <v>1039</v>
      </c>
      <c r="E214" s="84" t="s">
        <v>1040</v>
      </c>
      <c r="F214" s="83" t="s">
        <v>187</v>
      </c>
    </row>
    <row r="215" spans="1:7">
      <c r="A215" s="57" t="s">
        <v>1041</v>
      </c>
      <c r="B215" s="58" t="s">
        <v>1042</v>
      </c>
      <c r="C215" s="78" t="s">
        <v>39</v>
      </c>
      <c r="D215" s="93" t="s">
        <v>1043</v>
      </c>
      <c r="E215" s="84" t="s">
        <v>1044</v>
      </c>
      <c r="F215" s="83" t="s">
        <v>1045</v>
      </c>
    </row>
    <row r="216" spans="1:7">
      <c r="A216" s="57" t="s">
        <v>1046</v>
      </c>
      <c r="B216" s="58" t="s">
        <v>1047</v>
      </c>
      <c r="C216" s="78" t="s">
        <v>39</v>
      </c>
      <c r="D216" s="93" t="s">
        <v>1048</v>
      </c>
      <c r="E216" s="61" t="s">
        <v>1024</v>
      </c>
      <c r="F216" s="83" t="s">
        <v>59</v>
      </c>
      <c r="G216" s="49" t="s">
        <v>125</v>
      </c>
    </row>
    <row r="217" spans="1:7">
      <c r="A217" s="57" t="s">
        <v>1049</v>
      </c>
      <c r="B217" s="58" t="s">
        <v>1050</v>
      </c>
      <c r="C217" s="78" t="s">
        <v>39</v>
      </c>
      <c r="D217" s="93" t="s">
        <v>1051</v>
      </c>
      <c r="E217" s="84" t="s">
        <v>991</v>
      </c>
      <c r="F217" s="83" t="s">
        <v>59</v>
      </c>
    </row>
    <row r="218" spans="1:7">
      <c r="A218" s="57" t="s">
        <v>1052</v>
      </c>
      <c r="B218" s="58" t="s">
        <v>1053</v>
      </c>
      <c r="C218" s="78" t="s">
        <v>39</v>
      </c>
      <c r="D218" s="93" t="s">
        <v>1054</v>
      </c>
      <c r="E218" s="84" t="s">
        <v>991</v>
      </c>
      <c r="F218" s="83" t="s">
        <v>59</v>
      </c>
    </row>
    <row r="219" spans="1:7">
      <c r="A219" s="57" t="s">
        <v>1055</v>
      </c>
      <c r="B219" s="58" t="s">
        <v>1056</v>
      </c>
      <c r="C219" s="78" t="s">
        <v>39</v>
      </c>
      <c r="D219" s="93" t="s">
        <v>1057</v>
      </c>
      <c r="E219" s="84" t="s">
        <v>1058</v>
      </c>
      <c r="F219" s="83" t="s">
        <v>42</v>
      </c>
      <c r="G219" s="49" t="s">
        <v>125</v>
      </c>
    </row>
  </sheetData>
  <autoFilter ref="A2:AA219" xr:uid="{00000000-0009-0000-0000-000001000000}"/>
  <mergeCells count="4">
    <mergeCell ref="A1:F1"/>
    <mergeCell ref="L1:Q1"/>
    <mergeCell ref="V1:AA1"/>
    <mergeCell ref="AF1:AK1"/>
  </mergeCells>
  <phoneticPr fontId="30" type="noConversion"/>
  <pageMargins left="0.16111111111111101" right="0.16111111111111101" top="0.21249999999999999" bottom="0.21249999999999999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J169"/>
  <sheetViews>
    <sheetView tabSelected="1" workbookViewId="0">
      <pane ySplit="1" topLeftCell="A119" activePane="bottomLeft" state="frozen"/>
      <selection pane="bottomLeft" activeCell="D183" sqref="D183"/>
    </sheetView>
  </sheetViews>
  <sheetFormatPr defaultColWidth="9" defaultRowHeight="14.25"/>
  <cols>
    <col min="1" max="1" width="14.125" style="21" customWidth="1"/>
    <col min="2" max="2" width="17.125" style="22" customWidth="1"/>
    <col min="3" max="3" width="34.875" style="21" customWidth="1"/>
    <col min="4" max="4" width="12.375" style="21" customWidth="1"/>
    <col min="5" max="5" width="14.875" style="23" customWidth="1"/>
    <col min="6" max="6" width="9.875" style="23" customWidth="1"/>
    <col min="7" max="7" width="10.125" style="23" customWidth="1"/>
    <col min="8" max="8" width="13.25" style="23" customWidth="1"/>
    <col min="9" max="9" width="37.125" style="21" customWidth="1"/>
    <col min="10" max="10" width="16.625" style="24" customWidth="1"/>
    <col min="11" max="16384" width="9" style="21"/>
  </cols>
  <sheetData>
    <row r="1" spans="1:10" ht="23.1" customHeight="1">
      <c r="A1" s="25" t="s">
        <v>1059</v>
      </c>
      <c r="B1" s="25" t="s">
        <v>1060</v>
      </c>
      <c r="C1" s="25" t="s">
        <v>1061</v>
      </c>
      <c r="D1" s="25" t="s">
        <v>1062</v>
      </c>
      <c r="E1" s="26" t="s">
        <v>1063</v>
      </c>
      <c r="F1" s="26" t="s">
        <v>34</v>
      </c>
      <c r="G1" s="26" t="s">
        <v>35</v>
      </c>
      <c r="H1" s="26" t="s">
        <v>1064</v>
      </c>
      <c r="I1" s="25" t="s">
        <v>1065</v>
      </c>
      <c r="J1" s="25" t="s">
        <v>1066</v>
      </c>
    </row>
    <row r="2" spans="1:10" ht="20.100000000000001" hidden="1" customHeight="1">
      <c r="A2" s="27" t="s">
        <v>1067</v>
      </c>
      <c r="B2" s="28" t="s">
        <v>1068</v>
      </c>
      <c r="C2" s="29" t="s">
        <v>1069</v>
      </c>
      <c r="D2" s="27" t="s">
        <v>1070</v>
      </c>
      <c r="E2" s="30">
        <v>14.183999999999999</v>
      </c>
      <c r="F2" s="31">
        <v>0.84299999999999997</v>
      </c>
      <c r="G2" s="32">
        <f>16*F2</f>
        <v>13.488</v>
      </c>
      <c r="H2" s="33">
        <f>G2+0.83</f>
        <v>14.318</v>
      </c>
    </row>
    <row r="3" spans="1:10" ht="20.100000000000001" hidden="1" customHeight="1">
      <c r="A3" s="31" t="s">
        <v>1071</v>
      </c>
      <c r="B3" s="30" t="s">
        <v>1072</v>
      </c>
      <c r="C3" s="34" t="s">
        <v>1073</v>
      </c>
      <c r="D3" s="31" t="s">
        <v>1074</v>
      </c>
      <c r="E3" s="30">
        <v>184.756</v>
      </c>
      <c r="F3" s="31">
        <v>0.88400000000000001</v>
      </c>
      <c r="G3" s="32">
        <f>209*F3</f>
        <v>184.756</v>
      </c>
      <c r="H3" s="33">
        <f>G3+14.7</f>
        <v>199.45599999999999</v>
      </c>
    </row>
    <row r="4" spans="1:10" ht="20.100000000000001" hidden="1" customHeight="1">
      <c r="A4" s="31" t="s">
        <v>1075</v>
      </c>
      <c r="B4" s="30" t="s">
        <v>1076</v>
      </c>
      <c r="C4" s="34" t="s">
        <v>1077</v>
      </c>
      <c r="D4" s="31" t="s">
        <v>1074</v>
      </c>
      <c r="E4" s="35"/>
      <c r="F4" s="31">
        <v>0.89</v>
      </c>
      <c r="G4" s="32">
        <f>209*F4</f>
        <v>186.01</v>
      </c>
      <c r="H4" s="33">
        <f>G4+14.7</f>
        <v>200.70999999999998</v>
      </c>
    </row>
    <row r="5" spans="1:10" ht="20.100000000000001" hidden="1" customHeight="1">
      <c r="A5" s="31" t="s">
        <v>1078</v>
      </c>
      <c r="B5" s="30" t="s">
        <v>1079</v>
      </c>
      <c r="C5" s="34" t="s">
        <v>1080</v>
      </c>
      <c r="D5" s="31" t="s">
        <v>1081</v>
      </c>
      <c r="E5" s="30">
        <v>17.36</v>
      </c>
      <c r="F5" s="31">
        <v>0.86799999999999999</v>
      </c>
      <c r="G5" s="32">
        <f>20*F5</f>
        <v>17.36</v>
      </c>
      <c r="H5" s="33">
        <f t="shared" ref="H5:H8" si="0">G5+1.78</f>
        <v>19.14</v>
      </c>
    </row>
    <row r="6" spans="1:10" ht="20.100000000000001" hidden="1" customHeight="1">
      <c r="A6" s="31" t="s">
        <v>1082</v>
      </c>
      <c r="B6" s="30" t="s">
        <v>1083</v>
      </c>
      <c r="C6" s="34" t="s">
        <v>1084</v>
      </c>
      <c r="D6" s="31" t="s">
        <v>1085</v>
      </c>
      <c r="E6" s="35"/>
      <c r="F6" s="31"/>
      <c r="G6" s="32">
        <v>18</v>
      </c>
      <c r="H6" s="33">
        <f t="shared" si="0"/>
        <v>19.78</v>
      </c>
    </row>
    <row r="7" spans="1:10" ht="20.100000000000001" hidden="1" customHeight="1">
      <c r="A7" s="31" t="s">
        <v>1082</v>
      </c>
      <c r="B7" s="30" t="s">
        <v>1086</v>
      </c>
      <c r="C7" s="34" t="s">
        <v>1087</v>
      </c>
      <c r="D7" s="31" t="s">
        <v>1085</v>
      </c>
      <c r="E7" s="35"/>
      <c r="F7" s="31"/>
      <c r="G7" s="32">
        <v>18</v>
      </c>
      <c r="H7" s="33">
        <f t="shared" si="0"/>
        <v>19.78</v>
      </c>
    </row>
    <row r="8" spans="1:10" ht="20.100000000000001" hidden="1" customHeight="1">
      <c r="A8" s="31" t="s">
        <v>1082</v>
      </c>
      <c r="B8" s="30" t="s">
        <v>1088</v>
      </c>
      <c r="C8" s="34" t="s">
        <v>1089</v>
      </c>
      <c r="D8" s="31" t="s">
        <v>1085</v>
      </c>
      <c r="E8" s="35"/>
      <c r="F8" s="31"/>
      <c r="G8" s="32">
        <v>18</v>
      </c>
      <c r="H8" s="33">
        <f t="shared" si="0"/>
        <v>19.78</v>
      </c>
    </row>
    <row r="9" spans="1:10" ht="20.100000000000001" hidden="1" customHeight="1">
      <c r="A9" s="31" t="s">
        <v>1090</v>
      </c>
      <c r="B9" s="30" t="s">
        <v>1091</v>
      </c>
      <c r="C9" s="34" t="s">
        <v>1092</v>
      </c>
      <c r="D9" s="31" t="s">
        <v>1074</v>
      </c>
      <c r="E9" s="35"/>
      <c r="F9" s="31">
        <v>0.84899999999999998</v>
      </c>
      <c r="G9" s="32">
        <f t="shared" ref="G9:G12" si="1">209*F9</f>
        <v>177.441</v>
      </c>
      <c r="H9" s="33">
        <f t="shared" ref="H9:H12" si="2">G9+14.7</f>
        <v>192.14099999999999</v>
      </c>
    </row>
    <row r="10" spans="1:10" ht="20.100000000000001" hidden="1" customHeight="1">
      <c r="A10" s="31" t="s">
        <v>1093</v>
      </c>
      <c r="B10" s="30" t="s">
        <v>1094</v>
      </c>
      <c r="C10" s="34" t="s">
        <v>1095</v>
      </c>
      <c r="D10" s="31" t="s">
        <v>1074</v>
      </c>
      <c r="E10" s="30">
        <v>184.12899999999999</v>
      </c>
      <c r="F10" s="31">
        <v>0.88100000000000001</v>
      </c>
      <c r="G10" s="32">
        <f t="shared" si="1"/>
        <v>184.12899999999999</v>
      </c>
      <c r="H10" s="33">
        <f t="shared" si="2"/>
        <v>198.82899999999998</v>
      </c>
    </row>
    <row r="11" spans="1:10" ht="20.100000000000001" customHeight="1">
      <c r="A11" s="31" t="s">
        <v>1082</v>
      </c>
      <c r="B11" s="30" t="s">
        <v>1096</v>
      </c>
      <c r="C11" s="34" t="s">
        <v>1097</v>
      </c>
      <c r="D11" s="31" t="s">
        <v>1098</v>
      </c>
      <c r="E11" s="35"/>
      <c r="F11" s="31"/>
      <c r="G11" s="32">
        <v>180</v>
      </c>
      <c r="H11" s="33">
        <f t="shared" si="2"/>
        <v>194.7</v>
      </c>
    </row>
    <row r="12" spans="1:10" ht="20.100000000000001" hidden="1" customHeight="1">
      <c r="A12" s="31" t="s">
        <v>1093</v>
      </c>
      <c r="B12" s="30" t="s">
        <v>1099</v>
      </c>
      <c r="C12" s="34" t="s">
        <v>1100</v>
      </c>
      <c r="D12" s="31" t="s">
        <v>1074</v>
      </c>
      <c r="E12" s="35"/>
      <c r="F12" s="31">
        <v>0.84899999999999998</v>
      </c>
      <c r="G12" s="32">
        <f t="shared" si="1"/>
        <v>177.441</v>
      </c>
      <c r="H12" s="33">
        <f t="shared" si="2"/>
        <v>192.14099999999999</v>
      </c>
      <c r="J12" s="24">
        <v>550049536</v>
      </c>
    </row>
    <row r="13" spans="1:10" ht="20.100000000000001" hidden="1" customHeight="1">
      <c r="A13" s="31" t="s">
        <v>1093</v>
      </c>
      <c r="B13" s="30" t="s">
        <v>1101</v>
      </c>
      <c r="C13" s="34" t="s">
        <v>1102</v>
      </c>
      <c r="D13" s="31" t="s">
        <v>1081</v>
      </c>
      <c r="E13" s="35"/>
      <c r="F13" s="31">
        <v>0.88100000000000001</v>
      </c>
      <c r="G13" s="32">
        <f t="shared" ref="G13:G15" si="3">20*F13</f>
        <v>17.62</v>
      </c>
      <c r="H13" s="33">
        <f t="shared" ref="H13:H15" si="4">G13+1.78</f>
        <v>19.400000000000002</v>
      </c>
    </row>
    <row r="14" spans="1:10" ht="20.100000000000001" hidden="1" customHeight="1">
      <c r="A14" s="31" t="s">
        <v>1078</v>
      </c>
      <c r="B14" s="30" t="s">
        <v>1103</v>
      </c>
      <c r="C14" s="34" t="s">
        <v>1104</v>
      </c>
      <c r="D14" s="31" t="s">
        <v>1081</v>
      </c>
      <c r="E14" s="35"/>
      <c r="F14" s="31">
        <v>0.89900000000000002</v>
      </c>
      <c r="G14" s="32">
        <f t="shared" si="3"/>
        <v>17.98</v>
      </c>
      <c r="H14" s="33">
        <f t="shared" si="4"/>
        <v>19.760000000000002</v>
      </c>
    </row>
    <row r="15" spans="1:10" ht="20.100000000000001" hidden="1" customHeight="1">
      <c r="A15" s="31" t="s">
        <v>1078</v>
      </c>
      <c r="B15" s="30" t="s">
        <v>1105</v>
      </c>
      <c r="C15" s="34" t="s">
        <v>1106</v>
      </c>
      <c r="D15" s="31" t="s">
        <v>1081</v>
      </c>
      <c r="E15" s="35"/>
      <c r="F15" s="31">
        <v>0.873</v>
      </c>
      <c r="G15" s="32">
        <f t="shared" si="3"/>
        <v>17.46</v>
      </c>
      <c r="H15" s="33">
        <f t="shared" si="4"/>
        <v>19.240000000000002</v>
      </c>
      <c r="J15" s="24">
        <v>550024963</v>
      </c>
    </row>
    <row r="16" spans="1:10" ht="20.100000000000001" hidden="1" customHeight="1">
      <c r="A16" s="31" t="s">
        <v>1071</v>
      </c>
      <c r="B16" s="30" t="s">
        <v>1107</v>
      </c>
      <c r="C16" s="34" t="s">
        <v>1108</v>
      </c>
      <c r="D16" s="31" t="s">
        <v>1074</v>
      </c>
      <c r="E16" s="35"/>
      <c r="F16" s="31">
        <v>0.86399999999999999</v>
      </c>
      <c r="G16" s="32">
        <f t="shared" ref="G16:G19" si="5">209*F16</f>
        <v>180.57599999999999</v>
      </c>
      <c r="H16" s="33">
        <f t="shared" ref="H16:H19" si="6">G16+14.7</f>
        <v>195.27599999999998</v>
      </c>
    </row>
    <row r="17" spans="1:10" ht="20.100000000000001" hidden="1" customHeight="1">
      <c r="A17" s="31" t="s">
        <v>1109</v>
      </c>
      <c r="B17" s="30" t="s">
        <v>1110</v>
      </c>
      <c r="C17" s="34" t="s">
        <v>1111</v>
      </c>
      <c r="D17" s="31" t="s">
        <v>1074</v>
      </c>
      <c r="E17" s="30">
        <v>186.21899999999999</v>
      </c>
      <c r="F17" s="31">
        <v>0.89100000000000001</v>
      </c>
      <c r="G17" s="32">
        <f t="shared" si="5"/>
        <v>186.21899999999999</v>
      </c>
      <c r="H17" s="33">
        <f t="shared" si="6"/>
        <v>200.91899999999998</v>
      </c>
    </row>
    <row r="18" spans="1:10" ht="20.100000000000001" hidden="1" customHeight="1">
      <c r="A18" s="31" t="s">
        <v>1109</v>
      </c>
      <c r="B18" s="30" t="s">
        <v>1112</v>
      </c>
      <c r="C18" s="34" t="s">
        <v>1113</v>
      </c>
      <c r="D18" s="31" t="s">
        <v>1081</v>
      </c>
      <c r="E18" s="35">
        <v>17.82</v>
      </c>
      <c r="F18" s="31">
        <v>0.89100000000000001</v>
      </c>
      <c r="G18" s="32">
        <f t="shared" ref="G18:G22" si="7">20*F18</f>
        <v>17.82</v>
      </c>
      <c r="H18" s="33">
        <f t="shared" ref="H18:H22" si="8">G18+1.78</f>
        <v>19.600000000000001</v>
      </c>
    </row>
    <row r="19" spans="1:10" ht="20.100000000000001" hidden="1" customHeight="1">
      <c r="A19" s="31" t="s">
        <v>1109</v>
      </c>
      <c r="B19" s="30" t="s">
        <v>1114</v>
      </c>
      <c r="C19" s="31" t="s">
        <v>1115</v>
      </c>
      <c r="D19" s="31" t="s">
        <v>1074</v>
      </c>
      <c r="E19" s="35">
        <v>187.47</v>
      </c>
      <c r="F19" s="31">
        <v>0.89700000000000002</v>
      </c>
      <c r="G19" s="32">
        <f t="shared" si="5"/>
        <v>187.47300000000001</v>
      </c>
      <c r="H19" s="33">
        <f t="shared" si="6"/>
        <v>202.173</v>
      </c>
    </row>
    <row r="20" spans="1:10" ht="20.100000000000001" hidden="1" customHeight="1">
      <c r="A20" s="31" t="s">
        <v>1109</v>
      </c>
      <c r="B20" s="30" t="s">
        <v>1116</v>
      </c>
      <c r="C20" s="31" t="s">
        <v>1117</v>
      </c>
      <c r="D20" s="31" t="s">
        <v>1081</v>
      </c>
      <c r="E20" s="35"/>
      <c r="F20" s="31">
        <v>0.89700000000000002</v>
      </c>
      <c r="G20" s="32">
        <f t="shared" si="7"/>
        <v>17.940000000000001</v>
      </c>
      <c r="H20" s="33">
        <f t="shared" si="8"/>
        <v>19.720000000000002</v>
      </c>
    </row>
    <row r="21" spans="1:10" ht="20.100000000000001" hidden="1" customHeight="1">
      <c r="A21" s="31" t="s">
        <v>1109</v>
      </c>
      <c r="B21" s="30" t="s">
        <v>1118</v>
      </c>
      <c r="C21" s="31" t="s">
        <v>1119</v>
      </c>
      <c r="D21" s="31" t="s">
        <v>1074</v>
      </c>
      <c r="E21" s="35"/>
      <c r="F21" s="31">
        <v>0.89700000000000002</v>
      </c>
      <c r="G21" s="32">
        <f t="shared" ref="G21:G32" si="9">209*F21</f>
        <v>187.47300000000001</v>
      </c>
      <c r="H21" s="33">
        <f t="shared" ref="H21:H32" si="10">G21+14.7</f>
        <v>202.173</v>
      </c>
    </row>
    <row r="22" spans="1:10" ht="20.100000000000001" hidden="1" customHeight="1">
      <c r="A22" s="31" t="s">
        <v>1109</v>
      </c>
      <c r="B22" s="30" t="s">
        <v>1120</v>
      </c>
      <c r="C22" s="31" t="s">
        <v>1121</v>
      </c>
      <c r="D22" s="31" t="s">
        <v>1081</v>
      </c>
      <c r="E22" s="35"/>
      <c r="F22" s="31">
        <v>0.89700000000000002</v>
      </c>
      <c r="G22" s="32">
        <f t="shared" si="7"/>
        <v>17.940000000000001</v>
      </c>
      <c r="H22" s="33">
        <f t="shared" si="8"/>
        <v>19.720000000000002</v>
      </c>
      <c r="J22" s="24">
        <v>550041471</v>
      </c>
    </row>
    <row r="23" spans="1:10" ht="20.100000000000001" hidden="1" customHeight="1">
      <c r="A23" s="31" t="s">
        <v>1109</v>
      </c>
      <c r="B23" s="30" t="s">
        <v>1122</v>
      </c>
      <c r="C23" s="31" t="s">
        <v>1123</v>
      </c>
      <c r="D23" s="31" t="s">
        <v>1074</v>
      </c>
      <c r="E23" s="35"/>
      <c r="F23" s="31">
        <v>0.90300000000000002</v>
      </c>
      <c r="G23" s="32">
        <f t="shared" si="9"/>
        <v>188.727</v>
      </c>
      <c r="H23" s="33">
        <f t="shared" si="10"/>
        <v>203.42699999999999</v>
      </c>
      <c r="J23" s="24">
        <v>550041493</v>
      </c>
    </row>
    <row r="24" spans="1:10" ht="20.100000000000001" hidden="1" customHeight="1">
      <c r="A24" s="31" t="s">
        <v>1109</v>
      </c>
      <c r="B24" s="30" t="s">
        <v>1124</v>
      </c>
      <c r="C24" s="31" t="s">
        <v>1125</v>
      </c>
      <c r="D24" s="31" t="s">
        <v>1081</v>
      </c>
      <c r="E24" s="35"/>
      <c r="F24" s="31">
        <v>0.90300000000000002</v>
      </c>
      <c r="G24" s="32">
        <f>20*F24</f>
        <v>18.060000000000002</v>
      </c>
      <c r="H24" s="33">
        <f>G24+1.78</f>
        <v>19.840000000000003</v>
      </c>
    </row>
    <row r="25" spans="1:10" ht="20.100000000000001" hidden="1" customHeight="1">
      <c r="A25" s="31" t="s">
        <v>1126</v>
      </c>
      <c r="B25" s="30" t="s">
        <v>1127</v>
      </c>
      <c r="C25" s="34" t="s">
        <v>1128</v>
      </c>
      <c r="D25" s="31" t="s">
        <v>1074</v>
      </c>
      <c r="E25" s="30">
        <v>178.9</v>
      </c>
      <c r="F25" s="31">
        <v>0.85599999999999998</v>
      </c>
      <c r="G25" s="32">
        <f t="shared" si="9"/>
        <v>178.904</v>
      </c>
      <c r="H25" s="33">
        <f t="shared" si="10"/>
        <v>193.60399999999998</v>
      </c>
    </row>
    <row r="26" spans="1:10" ht="20.100000000000001" hidden="1" customHeight="1">
      <c r="A26" s="31" t="s">
        <v>1109</v>
      </c>
      <c r="B26" s="30" t="s">
        <v>1129</v>
      </c>
      <c r="C26" s="31" t="s">
        <v>1130</v>
      </c>
      <c r="D26" s="31" t="s">
        <v>1074</v>
      </c>
      <c r="E26" s="30">
        <v>183.29</v>
      </c>
      <c r="F26" s="31">
        <v>0.877</v>
      </c>
      <c r="G26" s="32">
        <f t="shared" si="9"/>
        <v>183.29300000000001</v>
      </c>
      <c r="H26" s="33">
        <f t="shared" si="10"/>
        <v>197.99299999999999</v>
      </c>
    </row>
    <row r="27" spans="1:10" ht="20.100000000000001" hidden="1" customHeight="1">
      <c r="A27" s="31" t="s">
        <v>1109</v>
      </c>
      <c r="B27" s="30" t="s">
        <v>1131</v>
      </c>
      <c r="C27" s="31" t="s">
        <v>1132</v>
      </c>
      <c r="D27" s="31" t="s">
        <v>1074</v>
      </c>
      <c r="E27" s="35">
        <v>184.13</v>
      </c>
      <c r="F27" s="31">
        <v>0.88100000000000001</v>
      </c>
      <c r="G27" s="32">
        <f t="shared" si="9"/>
        <v>184.12899999999999</v>
      </c>
      <c r="H27" s="33">
        <f t="shared" si="10"/>
        <v>198.82899999999998</v>
      </c>
    </row>
    <row r="28" spans="1:10" ht="20.100000000000001" hidden="1" customHeight="1">
      <c r="A28" s="31" t="s">
        <v>1109</v>
      </c>
      <c r="B28" s="30" t="s">
        <v>1133</v>
      </c>
      <c r="C28" s="31" t="s">
        <v>1134</v>
      </c>
      <c r="D28" s="31" t="s">
        <v>1074</v>
      </c>
      <c r="E28" s="35">
        <v>184.547</v>
      </c>
      <c r="F28" s="31">
        <v>0.88300000000000001</v>
      </c>
      <c r="G28" s="32">
        <f t="shared" si="9"/>
        <v>184.547</v>
      </c>
      <c r="H28" s="33">
        <f t="shared" si="10"/>
        <v>199.24699999999999</v>
      </c>
    </row>
    <row r="29" spans="1:10" ht="20.100000000000001" hidden="1" customHeight="1">
      <c r="A29" s="31" t="s">
        <v>1109</v>
      </c>
      <c r="B29" s="30" t="s">
        <v>1135</v>
      </c>
      <c r="C29" s="31" t="s">
        <v>1136</v>
      </c>
      <c r="D29" s="31" t="s">
        <v>1074</v>
      </c>
      <c r="E29" s="35"/>
      <c r="F29" s="31">
        <v>0.86199999999999999</v>
      </c>
      <c r="G29" s="32">
        <f t="shared" si="9"/>
        <v>180.15799999999999</v>
      </c>
      <c r="H29" s="33">
        <f t="shared" si="10"/>
        <v>194.85799999999998</v>
      </c>
    </row>
    <row r="30" spans="1:10" ht="20.100000000000001" hidden="1" customHeight="1">
      <c r="A30" s="31" t="s">
        <v>1109</v>
      </c>
      <c r="B30" s="30" t="s">
        <v>1137</v>
      </c>
      <c r="C30" s="31" t="s">
        <v>1138</v>
      </c>
      <c r="D30" s="31" t="s">
        <v>1074</v>
      </c>
      <c r="E30" s="35">
        <v>180.57599999999999</v>
      </c>
      <c r="F30" s="31">
        <v>0.86399999999999999</v>
      </c>
      <c r="G30" s="32">
        <f t="shared" si="9"/>
        <v>180.57599999999999</v>
      </c>
      <c r="H30" s="33">
        <f t="shared" si="10"/>
        <v>195.27599999999998</v>
      </c>
    </row>
    <row r="31" spans="1:10" ht="20.100000000000001" hidden="1" customHeight="1">
      <c r="A31" s="31" t="s">
        <v>1109</v>
      </c>
      <c r="B31" s="30" t="s">
        <v>1139</v>
      </c>
      <c r="C31" s="31" t="s">
        <v>1140</v>
      </c>
      <c r="D31" s="31" t="s">
        <v>1074</v>
      </c>
      <c r="E31" s="35">
        <v>180.994</v>
      </c>
      <c r="F31" s="31">
        <v>0.86599999999999999</v>
      </c>
      <c r="G31" s="32">
        <f t="shared" si="9"/>
        <v>180.994</v>
      </c>
      <c r="H31" s="33">
        <f t="shared" si="10"/>
        <v>195.69399999999999</v>
      </c>
      <c r="J31" s="24">
        <v>550047461</v>
      </c>
    </row>
    <row r="32" spans="1:10" ht="20.100000000000001" hidden="1" customHeight="1">
      <c r="A32" s="27" t="s">
        <v>1067</v>
      </c>
      <c r="B32" s="30" t="s">
        <v>1141</v>
      </c>
      <c r="C32" s="31" t="s">
        <v>1142</v>
      </c>
      <c r="D32" s="31" t="s">
        <v>1074</v>
      </c>
      <c r="E32" s="30">
        <v>177.02312499999999</v>
      </c>
      <c r="F32" s="31">
        <v>0.84599999999999997</v>
      </c>
      <c r="G32" s="32">
        <f t="shared" si="9"/>
        <v>176.81399999999999</v>
      </c>
      <c r="H32" s="33">
        <f t="shared" si="10"/>
        <v>191.51399999999998</v>
      </c>
      <c r="I32" s="21" t="s">
        <v>1143</v>
      </c>
    </row>
    <row r="33" spans="1:10" ht="20.100000000000001" hidden="1" customHeight="1">
      <c r="A33" s="27" t="s">
        <v>1067</v>
      </c>
      <c r="B33" s="30" t="s">
        <v>1144</v>
      </c>
      <c r="C33" s="31" t="s">
        <v>1145</v>
      </c>
      <c r="D33" s="31" t="s">
        <v>1146</v>
      </c>
      <c r="E33" s="35">
        <v>10.776</v>
      </c>
      <c r="F33" s="31">
        <v>0.84599999999999997</v>
      </c>
      <c r="G33" s="32">
        <f>12*F33</f>
        <v>10.151999999999999</v>
      </c>
      <c r="H33" s="33">
        <f>G33+0.83</f>
        <v>10.981999999999999</v>
      </c>
      <c r="I33" s="21" t="s">
        <v>1143</v>
      </c>
    </row>
    <row r="34" spans="1:10" ht="20.100000000000001" hidden="1" customHeight="1">
      <c r="A34" s="31" t="s">
        <v>1093</v>
      </c>
      <c r="B34" s="30" t="s">
        <v>1147</v>
      </c>
      <c r="C34" s="31" t="s">
        <v>1148</v>
      </c>
      <c r="D34" s="31" t="s">
        <v>1081</v>
      </c>
      <c r="E34" s="30">
        <v>17.239999999999998</v>
      </c>
      <c r="F34" s="31">
        <v>0.86199999999999999</v>
      </c>
      <c r="G34" s="32">
        <f>20*F34</f>
        <v>17.239999999999998</v>
      </c>
      <c r="H34" s="33">
        <f>G34+1.78</f>
        <v>19.02</v>
      </c>
    </row>
    <row r="35" spans="1:10" ht="20.100000000000001" hidden="1" customHeight="1">
      <c r="A35" s="27" t="s">
        <v>1067</v>
      </c>
      <c r="B35" s="30" t="s">
        <v>1149</v>
      </c>
      <c r="C35" s="31" t="s">
        <v>1150</v>
      </c>
      <c r="D35" s="31" t="s">
        <v>1074</v>
      </c>
      <c r="E35" s="30">
        <v>175.35</v>
      </c>
      <c r="F35" s="31">
        <v>0.83899999999999997</v>
      </c>
      <c r="G35" s="32">
        <f t="shared" ref="G35:G40" si="11">209*F35</f>
        <v>175.351</v>
      </c>
      <c r="H35" s="33">
        <f t="shared" ref="H35:H40" si="12">G35+14.7</f>
        <v>190.05099999999999</v>
      </c>
    </row>
    <row r="36" spans="1:10" ht="20.100000000000001" hidden="1" customHeight="1">
      <c r="A36" s="27" t="s">
        <v>1067</v>
      </c>
      <c r="B36" s="30" t="s">
        <v>1151</v>
      </c>
      <c r="C36" s="31" t="s">
        <v>1152</v>
      </c>
      <c r="D36" s="31" t="s">
        <v>1074</v>
      </c>
      <c r="E36" s="30">
        <v>174.72</v>
      </c>
      <c r="F36" s="31">
        <v>0.83899999999999997</v>
      </c>
      <c r="G36" s="32">
        <f t="shared" si="11"/>
        <v>175.351</v>
      </c>
      <c r="H36" s="33">
        <f t="shared" si="12"/>
        <v>190.05099999999999</v>
      </c>
    </row>
    <row r="37" spans="1:10" ht="20.100000000000001" hidden="1" customHeight="1">
      <c r="A37" s="27" t="s">
        <v>1067</v>
      </c>
      <c r="B37" s="30" t="s">
        <v>1153</v>
      </c>
      <c r="C37" s="31" t="s">
        <v>1154</v>
      </c>
      <c r="D37" s="31" t="s">
        <v>1074</v>
      </c>
      <c r="E37" s="30">
        <v>175.14</v>
      </c>
      <c r="F37" s="31">
        <v>0.83799999999999997</v>
      </c>
      <c r="G37" s="32">
        <f t="shared" si="11"/>
        <v>175.142</v>
      </c>
      <c r="H37" s="33">
        <f t="shared" si="12"/>
        <v>189.84199999999998</v>
      </c>
      <c r="I37" s="21" t="s">
        <v>1154</v>
      </c>
    </row>
    <row r="38" spans="1:10" ht="20.100000000000001" hidden="1" customHeight="1">
      <c r="A38" s="27" t="s">
        <v>1067</v>
      </c>
      <c r="B38" s="30" t="s">
        <v>1155</v>
      </c>
      <c r="C38" s="31" t="s">
        <v>1156</v>
      </c>
      <c r="D38" s="31" t="s">
        <v>1074</v>
      </c>
      <c r="E38" s="35">
        <v>175.35</v>
      </c>
      <c r="F38" s="31">
        <v>0.84130000000000005</v>
      </c>
      <c r="G38" s="32">
        <f t="shared" si="11"/>
        <v>175.83170000000001</v>
      </c>
      <c r="H38" s="33">
        <f t="shared" si="12"/>
        <v>190.5317</v>
      </c>
    </row>
    <row r="39" spans="1:10" ht="20.100000000000001" hidden="1" customHeight="1">
      <c r="A39" s="27" t="s">
        <v>1067</v>
      </c>
      <c r="B39" s="30" t="s">
        <v>1157</v>
      </c>
      <c r="C39" s="31" t="s">
        <v>1158</v>
      </c>
      <c r="D39" s="31" t="s">
        <v>1074</v>
      </c>
      <c r="E39" s="30">
        <v>175.56</v>
      </c>
      <c r="F39" s="31">
        <v>0.84030000000000005</v>
      </c>
      <c r="G39" s="32">
        <f t="shared" si="11"/>
        <v>175.62270000000001</v>
      </c>
      <c r="H39" s="33">
        <f t="shared" si="12"/>
        <v>190.3227</v>
      </c>
    </row>
    <row r="40" spans="1:10" ht="20.100000000000001" hidden="1" customHeight="1">
      <c r="A40" s="31" t="s">
        <v>1093</v>
      </c>
      <c r="B40" s="30" t="s">
        <v>1159</v>
      </c>
      <c r="C40" s="34" t="s">
        <v>1160</v>
      </c>
      <c r="D40" s="31" t="s">
        <v>1074</v>
      </c>
      <c r="E40" s="35"/>
      <c r="F40" s="31">
        <v>0.88300000000000001</v>
      </c>
      <c r="G40" s="32">
        <f t="shared" si="11"/>
        <v>184.547</v>
      </c>
      <c r="H40" s="33">
        <f t="shared" si="12"/>
        <v>199.24699999999999</v>
      </c>
      <c r="J40" s="24">
        <v>550044363</v>
      </c>
    </row>
    <row r="41" spans="1:10" ht="20.100000000000001" hidden="1" customHeight="1">
      <c r="A41" s="31" t="s">
        <v>1071</v>
      </c>
      <c r="B41" s="30" t="s">
        <v>1161</v>
      </c>
      <c r="C41" s="34" t="s">
        <v>1162</v>
      </c>
      <c r="D41" s="31" t="s">
        <v>1070</v>
      </c>
      <c r="E41" s="35">
        <v>14.79</v>
      </c>
      <c r="F41" s="31">
        <v>0.879</v>
      </c>
      <c r="G41" s="32">
        <f>16*F41</f>
        <v>14.064</v>
      </c>
      <c r="H41" s="33">
        <f t="shared" ref="H41:H43" si="13">G41+0.83</f>
        <v>14.894</v>
      </c>
    </row>
    <row r="42" spans="1:10" ht="20.100000000000001" hidden="1" customHeight="1">
      <c r="A42" s="27" t="s">
        <v>1067</v>
      </c>
      <c r="B42" s="30" t="s">
        <v>1163</v>
      </c>
      <c r="C42" s="34" t="s">
        <v>1164</v>
      </c>
      <c r="D42" s="31" t="s">
        <v>1146</v>
      </c>
      <c r="E42" s="36">
        <v>10.7</v>
      </c>
      <c r="F42" s="31">
        <v>0.83899999999999997</v>
      </c>
      <c r="G42" s="32">
        <f>12*F42</f>
        <v>10.068</v>
      </c>
      <c r="H42" s="33">
        <f t="shared" si="13"/>
        <v>10.898</v>
      </c>
      <c r="I42" s="21" t="s">
        <v>1165</v>
      </c>
      <c r="J42" s="24">
        <v>550050810</v>
      </c>
    </row>
    <row r="43" spans="1:10" ht="20.100000000000001" hidden="1" customHeight="1">
      <c r="A43" s="27" t="s">
        <v>1067</v>
      </c>
      <c r="B43" s="30" t="s">
        <v>1166</v>
      </c>
      <c r="C43" s="34" t="s">
        <v>1167</v>
      </c>
      <c r="D43" s="31" t="s">
        <v>1070</v>
      </c>
      <c r="E43" s="36">
        <v>14.17</v>
      </c>
      <c r="F43" s="31">
        <v>0.83899999999999997</v>
      </c>
      <c r="G43" s="32">
        <f>16*F43</f>
        <v>13.423999999999999</v>
      </c>
      <c r="H43" s="33">
        <f t="shared" si="13"/>
        <v>14.254</v>
      </c>
      <c r="I43" s="21" t="s">
        <v>1168</v>
      </c>
      <c r="J43" s="24">
        <v>550050811</v>
      </c>
    </row>
    <row r="44" spans="1:10" ht="20.100000000000001" hidden="1" customHeight="1">
      <c r="A44" s="31" t="s">
        <v>1169</v>
      </c>
      <c r="B44" s="30" t="s">
        <v>1170</v>
      </c>
      <c r="C44" s="34" t="s">
        <v>1171</v>
      </c>
      <c r="D44" s="31" t="s">
        <v>1074</v>
      </c>
      <c r="E44" s="35">
        <v>179.11</v>
      </c>
      <c r="F44" s="31">
        <v>0.85699999999999998</v>
      </c>
      <c r="G44" s="32">
        <f>209*F44</f>
        <v>179.113</v>
      </c>
      <c r="H44" s="33">
        <f>G44+14.7</f>
        <v>193.81299999999999</v>
      </c>
    </row>
    <row r="45" spans="1:10" ht="20.100000000000001" hidden="1" customHeight="1">
      <c r="A45" s="31" t="s">
        <v>1109</v>
      </c>
      <c r="B45" s="30" t="s">
        <v>1172</v>
      </c>
      <c r="C45" s="31" t="s">
        <v>1173</v>
      </c>
      <c r="D45" s="31" t="s">
        <v>1074</v>
      </c>
      <c r="E45" s="35"/>
      <c r="F45" s="31">
        <v>0.90400000000000003</v>
      </c>
      <c r="G45" s="32">
        <f>209*F45</f>
        <v>188.93600000000001</v>
      </c>
      <c r="H45" s="33">
        <f>G45+14.7</f>
        <v>203.636</v>
      </c>
    </row>
    <row r="46" spans="1:10" ht="20.100000000000001" hidden="1" customHeight="1">
      <c r="A46" s="31" t="s">
        <v>1109</v>
      </c>
      <c r="B46" s="30" t="s">
        <v>1174</v>
      </c>
      <c r="C46" s="31" t="s">
        <v>1175</v>
      </c>
      <c r="D46" s="31" t="s">
        <v>1081</v>
      </c>
      <c r="E46" s="35"/>
      <c r="F46" s="31">
        <v>1.069</v>
      </c>
      <c r="G46" s="32">
        <f>20*F46</f>
        <v>21.38</v>
      </c>
      <c r="H46" s="33">
        <f>G46+1.78</f>
        <v>23.16</v>
      </c>
      <c r="J46" s="24">
        <v>550070040</v>
      </c>
    </row>
    <row r="47" spans="1:10" ht="20.100000000000001" hidden="1" customHeight="1">
      <c r="A47" s="31" t="s">
        <v>1082</v>
      </c>
      <c r="B47" s="30" t="s">
        <v>1176</v>
      </c>
      <c r="C47" s="34" t="s">
        <v>1089</v>
      </c>
      <c r="D47" s="31" t="s">
        <v>1085</v>
      </c>
      <c r="E47" s="35" t="s">
        <v>1177</v>
      </c>
      <c r="F47" s="31"/>
      <c r="G47" s="32">
        <v>18</v>
      </c>
      <c r="H47" s="33">
        <f>18+1.78</f>
        <v>19.78</v>
      </c>
    </row>
    <row r="48" spans="1:10" ht="20.100000000000001" hidden="1" customHeight="1">
      <c r="A48" s="31" t="s">
        <v>1082</v>
      </c>
      <c r="B48" s="30" t="s">
        <v>1178</v>
      </c>
      <c r="C48" s="34" t="s">
        <v>1179</v>
      </c>
      <c r="D48" s="31" t="s">
        <v>1085</v>
      </c>
      <c r="E48" s="35"/>
      <c r="F48" s="31"/>
      <c r="G48" s="32">
        <v>18</v>
      </c>
      <c r="H48" s="33">
        <f>18+1.78</f>
        <v>19.78</v>
      </c>
    </row>
    <row r="49" spans="1:10" ht="20.100000000000001" hidden="1" customHeight="1">
      <c r="A49" s="31" t="s">
        <v>1109</v>
      </c>
      <c r="B49" s="30" t="s">
        <v>1180</v>
      </c>
      <c r="C49" s="31" t="s">
        <v>1181</v>
      </c>
      <c r="D49" s="31" t="s">
        <v>1081</v>
      </c>
      <c r="E49" s="35"/>
      <c r="F49" s="31">
        <v>1.0720000000000001</v>
      </c>
      <c r="G49" s="32">
        <f>20/F49</f>
        <v>18.656716417910445</v>
      </c>
      <c r="H49" s="33">
        <f>G49+1.78</f>
        <v>20.436716417910446</v>
      </c>
      <c r="J49" s="24">
        <v>550070041</v>
      </c>
    </row>
    <row r="50" spans="1:10" ht="20.100000000000001" hidden="1" customHeight="1">
      <c r="A50" s="27" t="s">
        <v>1067</v>
      </c>
      <c r="B50" s="30" t="s">
        <v>1182</v>
      </c>
      <c r="C50" s="34" t="s">
        <v>1183</v>
      </c>
      <c r="D50" s="27" t="s">
        <v>1070</v>
      </c>
      <c r="E50" s="30">
        <v>14.183999999999999</v>
      </c>
      <c r="F50" s="31">
        <v>0.84099999999999997</v>
      </c>
      <c r="G50" s="32">
        <f>16*F50</f>
        <v>13.456</v>
      </c>
      <c r="H50" s="33">
        <f>G50+0.83</f>
        <v>14.286</v>
      </c>
      <c r="J50" s="24">
        <v>550058083</v>
      </c>
    </row>
    <row r="51" spans="1:10" ht="20.100000000000001" hidden="1" customHeight="1">
      <c r="A51" s="27" t="s">
        <v>1067</v>
      </c>
      <c r="B51" s="30" t="s">
        <v>1184</v>
      </c>
      <c r="C51" s="34" t="s">
        <v>1185</v>
      </c>
      <c r="D51" s="27" t="s">
        <v>1070</v>
      </c>
      <c r="E51" s="30">
        <v>14.21</v>
      </c>
      <c r="F51" s="31">
        <v>0.83599999999999997</v>
      </c>
      <c r="G51" s="32">
        <f>16*F51</f>
        <v>13.375999999999999</v>
      </c>
      <c r="H51" s="33">
        <f>G51+0.83</f>
        <v>14.206</v>
      </c>
      <c r="J51" s="24">
        <v>550058089</v>
      </c>
    </row>
    <row r="52" spans="1:10" ht="20.100000000000001" hidden="1" customHeight="1">
      <c r="A52" s="31" t="s">
        <v>1093</v>
      </c>
      <c r="B52" s="30" t="s">
        <v>1186</v>
      </c>
      <c r="C52" s="31" t="s">
        <v>1187</v>
      </c>
      <c r="D52" s="31" t="s">
        <v>1074</v>
      </c>
      <c r="E52" s="35">
        <v>193.63749999999999</v>
      </c>
      <c r="F52" s="31">
        <v>0.86199999999999999</v>
      </c>
      <c r="G52" s="32">
        <f t="shared" ref="G52:G56" si="14">209*F52</f>
        <v>180.15799999999999</v>
      </c>
      <c r="H52" s="33">
        <f t="shared" ref="H52:H56" si="15">G52+14.7</f>
        <v>194.85799999999998</v>
      </c>
      <c r="J52" s="24">
        <v>550048300</v>
      </c>
    </row>
    <row r="53" spans="1:10" ht="20.100000000000001" hidden="1" customHeight="1">
      <c r="A53" s="31" t="s">
        <v>1188</v>
      </c>
      <c r="B53" s="30" t="s">
        <v>1189</v>
      </c>
      <c r="C53" s="34" t="s">
        <v>1190</v>
      </c>
      <c r="D53" s="31" t="s">
        <v>1074</v>
      </c>
      <c r="E53" s="30">
        <v>184.756</v>
      </c>
      <c r="F53" s="31">
        <v>0.88400000000000001</v>
      </c>
      <c r="G53" s="32">
        <f t="shared" si="14"/>
        <v>184.756</v>
      </c>
      <c r="H53" s="33">
        <f t="shared" si="15"/>
        <v>199.45599999999999</v>
      </c>
      <c r="J53" s="24">
        <v>550024968</v>
      </c>
    </row>
    <row r="54" spans="1:10" ht="20.100000000000001" hidden="1" customHeight="1">
      <c r="A54" s="31" t="s">
        <v>1093</v>
      </c>
      <c r="B54" s="30" t="s">
        <v>1191</v>
      </c>
      <c r="C54" s="34" t="s">
        <v>1192</v>
      </c>
      <c r="D54" s="31" t="s">
        <v>1074</v>
      </c>
      <c r="E54" s="30">
        <v>181.2</v>
      </c>
      <c r="F54" s="31">
        <v>0.86699999999999999</v>
      </c>
      <c r="G54" s="32">
        <f t="shared" si="14"/>
        <v>181.203</v>
      </c>
      <c r="H54" s="33">
        <f t="shared" si="15"/>
        <v>195.90299999999999</v>
      </c>
      <c r="J54" s="24">
        <v>550044584</v>
      </c>
    </row>
    <row r="55" spans="1:10" ht="20.100000000000001" hidden="1" customHeight="1">
      <c r="A55" s="31" t="s">
        <v>1071</v>
      </c>
      <c r="B55" s="30" t="s">
        <v>1193</v>
      </c>
      <c r="C55" s="34" t="s">
        <v>1194</v>
      </c>
      <c r="D55" s="31" t="s">
        <v>1074</v>
      </c>
      <c r="E55" s="30">
        <v>187.88749999999999</v>
      </c>
      <c r="F55" s="31">
        <v>0.89900000000000002</v>
      </c>
      <c r="G55" s="32">
        <f t="shared" si="14"/>
        <v>187.89099999999999</v>
      </c>
      <c r="H55" s="33">
        <f t="shared" si="15"/>
        <v>202.59099999999998</v>
      </c>
      <c r="J55" s="24">
        <v>550024986</v>
      </c>
    </row>
    <row r="56" spans="1:10" ht="20.100000000000001" hidden="1" customHeight="1">
      <c r="A56" s="31" t="s">
        <v>1126</v>
      </c>
      <c r="B56" s="30" t="s">
        <v>1195</v>
      </c>
      <c r="C56" s="34" t="s">
        <v>1196</v>
      </c>
      <c r="D56" s="31" t="s">
        <v>1074</v>
      </c>
      <c r="E56" s="35">
        <v>181.83</v>
      </c>
      <c r="F56" s="31">
        <v>0.87</v>
      </c>
      <c r="G56" s="32">
        <f t="shared" si="14"/>
        <v>181.83</v>
      </c>
      <c r="H56" s="33">
        <f t="shared" si="15"/>
        <v>196.53</v>
      </c>
      <c r="J56" s="24">
        <v>550026414</v>
      </c>
    </row>
    <row r="57" spans="1:10" ht="20.100000000000001" hidden="1" customHeight="1">
      <c r="A57" s="31" t="s">
        <v>1078</v>
      </c>
      <c r="B57" s="30" t="s">
        <v>1197</v>
      </c>
      <c r="C57" s="34" t="s">
        <v>1198</v>
      </c>
      <c r="D57" s="31" t="s">
        <v>1081</v>
      </c>
      <c r="E57" s="35">
        <v>16.86</v>
      </c>
      <c r="F57" s="31">
        <v>0.84299999999999997</v>
      </c>
      <c r="G57" s="32">
        <f t="shared" ref="G57:G59" si="16">20*F57</f>
        <v>16.86</v>
      </c>
      <c r="H57" s="33">
        <f t="shared" ref="H57:H59" si="17">G57+1.78</f>
        <v>18.64</v>
      </c>
    </row>
    <row r="58" spans="1:10" ht="20.100000000000001" hidden="1" customHeight="1">
      <c r="A58" s="31" t="s">
        <v>1078</v>
      </c>
      <c r="B58" s="30" t="s">
        <v>1199</v>
      </c>
      <c r="C58" s="34" t="s">
        <v>1200</v>
      </c>
      <c r="D58" s="31" t="s">
        <v>1081</v>
      </c>
      <c r="E58" s="35"/>
      <c r="F58" s="31">
        <v>0.84799999999999998</v>
      </c>
      <c r="G58" s="32">
        <f t="shared" si="16"/>
        <v>16.96</v>
      </c>
      <c r="H58" s="33">
        <f t="shared" si="17"/>
        <v>18.740000000000002</v>
      </c>
    </row>
    <row r="59" spans="1:10" ht="20.100000000000001" hidden="1" customHeight="1">
      <c r="A59" s="31" t="s">
        <v>1078</v>
      </c>
      <c r="B59" s="30" t="s">
        <v>1201</v>
      </c>
      <c r="C59" s="34" t="s">
        <v>1202</v>
      </c>
      <c r="D59" s="31" t="s">
        <v>1081</v>
      </c>
      <c r="E59" s="30">
        <v>19.760000000000002</v>
      </c>
      <c r="F59" s="31">
        <v>0.98799999999999999</v>
      </c>
      <c r="G59" s="32">
        <f t="shared" si="16"/>
        <v>19.759999999999998</v>
      </c>
      <c r="H59" s="33">
        <f t="shared" si="17"/>
        <v>21.54</v>
      </c>
    </row>
    <row r="60" spans="1:10" ht="20.100000000000001" hidden="1" customHeight="1">
      <c r="A60" s="31" t="s">
        <v>1126</v>
      </c>
      <c r="B60" s="30" t="s">
        <v>1203</v>
      </c>
      <c r="C60" s="34" t="s">
        <v>1204</v>
      </c>
      <c r="D60" s="31" t="s">
        <v>1074</v>
      </c>
      <c r="E60" s="30">
        <v>186</v>
      </c>
      <c r="F60" s="31">
        <v>0.86699999999999999</v>
      </c>
      <c r="G60" s="32">
        <f>209*F60</f>
        <v>181.203</v>
      </c>
      <c r="H60" s="33">
        <f>G60+14.7</f>
        <v>195.90299999999999</v>
      </c>
    </row>
    <row r="61" spans="1:10" ht="20.100000000000001" hidden="1" customHeight="1">
      <c r="A61" s="27" t="s">
        <v>1067</v>
      </c>
      <c r="B61" s="30" t="s">
        <v>1205</v>
      </c>
      <c r="C61" s="29" t="s">
        <v>1206</v>
      </c>
      <c r="D61" s="31" t="s">
        <v>1146</v>
      </c>
      <c r="E61" s="30">
        <v>10.715999999999999</v>
      </c>
      <c r="F61" s="31">
        <v>0.84299999999999997</v>
      </c>
      <c r="G61" s="32">
        <f t="shared" ref="G61:G66" si="18">12*F61</f>
        <v>10.116</v>
      </c>
      <c r="H61" s="33">
        <f t="shared" ref="H61:H69" si="19">G61+0.83</f>
        <v>10.946</v>
      </c>
    </row>
    <row r="62" spans="1:10" ht="20.100000000000001" hidden="1" customHeight="1">
      <c r="A62" s="27" t="s">
        <v>1067</v>
      </c>
      <c r="B62" s="30" t="s">
        <v>1207</v>
      </c>
      <c r="C62" s="31" t="s">
        <v>1208</v>
      </c>
      <c r="D62" s="27" t="s">
        <v>1070</v>
      </c>
      <c r="E62" s="30">
        <v>14.263999999999999</v>
      </c>
      <c r="F62" s="31">
        <v>0.84130000000000005</v>
      </c>
      <c r="G62" s="32">
        <f t="shared" ref="G62:G67" si="20">16*F62</f>
        <v>13.460800000000001</v>
      </c>
      <c r="H62" s="33">
        <f t="shared" si="19"/>
        <v>14.290800000000001</v>
      </c>
      <c r="J62" s="24">
        <v>550050598</v>
      </c>
    </row>
    <row r="63" spans="1:10" ht="20.100000000000001" hidden="1" customHeight="1">
      <c r="A63" s="27" t="s">
        <v>1067</v>
      </c>
      <c r="B63" s="30" t="s">
        <v>1209</v>
      </c>
      <c r="C63" s="29" t="s">
        <v>1210</v>
      </c>
      <c r="D63" s="31" t="s">
        <v>1146</v>
      </c>
      <c r="E63" s="30">
        <v>10.7</v>
      </c>
      <c r="F63" s="31">
        <v>0.86</v>
      </c>
      <c r="G63" s="32">
        <f t="shared" si="18"/>
        <v>10.32</v>
      </c>
      <c r="H63" s="33">
        <f t="shared" si="19"/>
        <v>11.15</v>
      </c>
    </row>
    <row r="64" spans="1:10" ht="20.100000000000001" hidden="1" customHeight="1">
      <c r="A64" s="27" t="s">
        <v>1067</v>
      </c>
      <c r="B64" s="30" t="s">
        <v>1211</v>
      </c>
      <c r="C64" s="29" t="s">
        <v>1212</v>
      </c>
      <c r="D64" s="27" t="s">
        <v>1070</v>
      </c>
      <c r="E64" s="35">
        <v>14.81</v>
      </c>
      <c r="F64" s="31">
        <v>0.86</v>
      </c>
      <c r="G64" s="32">
        <f t="shared" si="20"/>
        <v>13.76</v>
      </c>
      <c r="H64" s="33">
        <f t="shared" si="19"/>
        <v>14.59</v>
      </c>
      <c r="J64" s="24">
        <v>550052875</v>
      </c>
    </row>
    <row r="65" spans="1:10" ht="20.100000000000001" hidden="1" customHeight="1">
      <c r="A65" s="27" t="s">
        <v>1067</v>
      </c>
      <c r="B65" s="30" t="s">
        <v>1213</v>
      </c>
      <c r="C65" s="29" t="s">
        <v>1214</v>
      </c>
      <c r="D65" s="31" t="s">
        <v>1146</v>
      </c>
      <c r="E65" s="30">
        <v>10.66</v>
      </c>
      <c r="F65" s="31">
        <v>0.83599999999999997</v>
      </c>
      <c r="G65" s="32">
        <f t="shared" si="18"/>
        <v>10.032</v>
      </c>
      <c r="H65" s="33">
        <f t="shared" si="19"/>
        <v>10.862</v>
      </c>
      <c r="J65" s="24">
        <v>550058154</v>
      </c>
    </row>
    <row r="66" spans="1:10" ht="20.100000000000001" hidden="1" customHeight="1">
      <c r="A66" s="27" t="s">
        <v>1067</v>
      </c>
      <c r="B66" s="30" t="s">
        <v>1215</v>
      </c>
      <c r="C66" s="29" t="s">
        <v>1216</v>
      </c>
      <c r="D66" s="31" t="s">
        <v>1146</v>
      </c>
      <c r="E66" s="35"/>
      <c r="F66" s="31">
        <v>0.83799999999999997</v>
      </c>
      <c r="G66" s="32">
        <f t="shared" si="18"/>
        <v>10.055999999999999</v>
      </c>
      <c r="H66" s="33">
        <f t="shared" si="19"/>
        <v>10.885999999999999</v>
      </c>
    </row>
    <row r="67" spans="1:10" ht="20.100000000000001" hidden="1" customHeight="1">
      <c r="A67" s="27" t="s">
        <v>1067</v>
      </c>
      <c r="B67" s="30" t="s">
        <v>1217</v>
      </c>
      <c r="C67" s="29" t="s">
        <v>1218</v>
      </c>
      <c r="D67" s="27" t="s">
        <v>1070</v>
      </c>
      <c r="E67" s="30">
        <v>14.14</v>
      </c>
      <c r="F67" s="31">
        <v>0.83799999999999997</v>
      </c>
      <c r="G67" s="32">
        <f t="shared" si="20"/>
        <v>13.407999999999999</v>
      </c>
      <c r="H67" s="33">
        <f t="shared" si="19"/>
        <v>14.238</v>
      </c>
    </row>
    <row r="68" spans="1:10" ht="20.100000000000001" hidden="1" customHeight="1">
      <c r="A68" s="27" t="s">
        <v>1067</v>
      </c>
      <c r="B68" s="30" t="s">
        <v>1219</v>
      </c>
      <c r="C68" s="29" t="s">
        <v>1220</v>
      </c>
      <c r="D68" s="31" t="s">
        <v>1146</v>
      </c>
      <c r="E68" s="30">
        <v>10.715999999999999</v>
      </c>
      <c r="F68" s="31">
        <v>0.84099999999999997</v>
      </c>
      <c r="G68" s="32">
        <f>12*F68</f>
        <v>10.091999999999999</v>
      </c>
      <c r="H68" s="33">
        <f t="shared" si="19"/>
        <v>10.921999999999999</v>
      </c>
    </row>
    <row r="69" spans="1:10" ht="20.100000000000001" hidden="1" customHeight="1">
      <c r="A69" s="27" t="s">
        <v>1067</v>
      </c>
      <c r="B69" s="30" t="s">
        <v>1221</v>
      </c>
      <c r="C69" s="29" t="s">
        <v>1222</v>
      </c>
      <c r="D69" s="27" t="s">
        <v>1070</v>
      </c>
      <c r="E69" s="30">
        <v>14.2</v>
      </c>
      <c r="F69" s="31">
        <v>0.84030000000000005</v>
      </c>
      <c r="G69" s="32">
        <f>16*F69</f>
        <v>13.444800000000001</v>
      </c>
      <c r="H69" s="33">
        <f t="shared" si="19"/>
        <v>14.274800000000001</v>
      </c>
    </row>
    <row r="70" spans="1:10" ht="20.100000000000001" hidden="1" customHeight="1">
      <c r="A70" s="27" t="s">
        <v>908</v>
      </c>
      <c r="B70" s="30" t="s">
        <v>1223</v>
      </c>
      <c r="C70" s="29" t="s">
        <v>1224</v>
      </c>
      <c r="D70" s="27" t="s">
        <v>1074</v>
      </c>
      <c r="E70" s="35"/>
      <c r="F70" s="31">
        <v>0.89</v>
      </c>
      <c r="G70" s="32">
        <f t="shared" ref="G70:G73" si="21">209*F70</f>
        <v>186.01</v>
      </c>
      <c r="H70" s="33">
        <f t="shared" ref="H70:H73" si="22">G70+14.7</f>
        <v>200.70999999999998</v>
      </c>
      <c r="J70" s="24">
        <v>550046505</v>
      </c>
    </row>
    <row r="71" spans="1:10" ht="20.100000000000001" hidden="1" customHeight="1">
      <c r="A71" s="27" t="s">
        <v>1067</v>
      </c>
      <c r="B71" s="30" t="s">
        <v>1225</v>
      </c>
      <c r="C71" s="31" t="s">
        <v>1226</v>
      </c>
      <c r="D71" s="31" t="s">
        <v>1074</v>
      </c>
      <c r="E71" s="30">
        <v>176</v>
      </c>
      <c r="F71" s="31">
        <v>0.84299999999999997</v>
      </c>
      <c r="G71" s="32">
        <f t="shared" si="21"/>
        <v>176.18699999999998</v>
      </c>
      <c r="H71" s="33">
        <f t="shared" si="22"/>
        <v>190.88699999999997</v>
      </c>
    </row>
    <row r="72" spans="1:10" ht="20.100000000000001" hidden="1" customHeight="1">
      <c r="A72" s="27" t="s">
        <v>1067</v>
      </c>
      <c r="B72" s="30" t="s">
        <v>1227</v>
      </c>
      <c r="C72" s="31" t="s">
        <v>1228</v>
      </c>
      <c r="D72" s="31" t="s">
        <v>1074</v>
      </c>
      <c r="E72" s="35"/>
      <c r="F72" s="31">
        <v>0.86</v>
      </c>
      <c r="G72" s="32">
        <f t="shared" si="21"/>
        <v>179.74</v>
      </c>
      <c r="H72" s="33">
        <f t="shared" si="22"/>
        <v>194.44</v>
      </c>
    </row>
    <row r="73" spans="1:10" ht="20.100000000000001" hidden="1" customHeight="1">
      <c r="A73" s="27" t="s">
        <v>1067</v>
      </c>
      <c r="B73" s="30" t="s">
        <v>1229</v>
      </c>
      <c r="C73" s="31" t="s">
        <v>1230</v>
      </c>
      <c r="D73" s="31" t="s">
        <v>1074</v>
      </c>
      <c r="E73" s="30">
        <v>176</v>
      </c>
      <c r="F73" s="31">
        <v>0.84099999999999997</v>
      </c>
      <c r="G73" s="32">
        <f t="shared" si="21"/>
        <v>175.76900000000001</v>
      </c>
      <c r="H73" s="33">
        <f t="shared" si="22"/>
        <v>190.46899999999999</v>
      </c>
    </row>
    <row r="74" spans="1:10" ht="20.100000000000001" hidden="1" customHeight="1">
      <c r="A74" s="31" t="s">
        <v>1082</v>
      </c>
      <c r="B74" s="30" t="s">
        <v>1231</v>
      </c>
      <c r="C74" s="34" t="s">
        <v>1232</v>
      </c>
      <c r="D74" s="31" t="s">
        <v>1085</v>
      </c>
      <c r="E74" s="35"/>
      <c r="F74" s="31"/>
      <c r="G74" s="32">
        <v>18</v>
      </c>
      <c r="H74" s="33">
        <f>18+1.78</f>
        <v>19.78</v>
      </c>
    </row>
    <row r="75" spans="1:10" ht="20.100000000000001" hidden="1" customHeight="1">
      <c r="A75" s="31" t="s">
        <v>1093</v>
      </c>
      <c r="B75" s="30" t="s">
        <v>1233</v>
      </c>
      <c r="C75" s="34" t="s">
        <v>1234</v>
      </c>
      <c r="D75" s="31" t="s">
        <v>1074</v>
      </c>
      <c r="E75" s="35"/>
      <c r="F75" s="31">
        <v>0.86699999999999999</v>
      </c>
      <c r="G75" s="32">
        <f>209*F75</f>
        <v>181.203</v>
      </c>
      <c r="H75" s="33">
        <f>G75+14.7</f>
        <v>195.90299999999999</v>
      </c>
    </row>
    <row r="76" spans="1:10" ht="20.100000000000001" hidden="1" customHeight="1">
      <c r="A76" s="27" t="s">
        <v>1067</v>
      </c>
      <c r="B76" s="30" t="s">
        <v>1235</v>
      </c>
      <c r="C76" s="29" t="s">
        <v>1236</v>
      </c>
      <c r="D76" s="31" t="s">
        <v>1146</v>
      </c>
      <c r="E76" s="35">
        <v>10.7</v>
      </c>
      <c r="F76" s="31">
        <v>0.84030000000000005</v>
      </c>
      <c r="G76" s="32">
        <f>12*F76</f>
        <v>10.083600000000001</v>
      </c>
      <c r="H76" s="33">
        <f>G76+0.83</f>
        <v>10.913600000000001</v>
      </c>
    </row>
    <row r="77" spans="1:10" ht="20.100000000000001" hidden="1" customHeight="1">
      <c r="A77" s="31" t="s">
        <v>1078</v>
      </c>
      <c r="B77" s="30" t="s">
        <v>1237</v>
      </c>
      <c r="C77" s="34" t="s">
        <v>1238</v>
      </c>
      <c r="D77" s="31" t="s">
        <v>1074</v>
      </c>
      <c r="E77" s="36">
        <v>176.18700000000001</v>
      </c>
      <c r="F77" s="31">
        <v>0.84299999999999997</v>
      </c>
      <c r="G77" s="32">
        <f>209*F77</f>
        <v>176.18699999999998</v>
      </c>
      <c r="H77" s="33">
        <f>G77+14.7</f>
        <v>190.88699999999997</v>
      </c>
    </row>
    <row r="78" spans="1:10" ht="20.100000000000001" hidden="1" customHeight="1">
      <c r="A78" s="31" t="s">
        <v>1082</v>
      </c>
      <c r="B78" s="30" t="s">
        <v>1239</v>
      </c>
      <c r="C78" s="34" t="s">
        <v>1240</v>
      </c>
      <c r="D78" s="31" t="s">
        <v>1085</v>
      </c>
      <c r="E78" s="35"/>
      <c r="F78" s="31"/>
      <c r="G78" s="32">
        <v>18</v>
      </c>
      <c r="H78" s="33">
        <f>18+1.78</f>
        <v>19.78</v>
      </c>
    </row>
    <row r="79" spans="1:10" ht="20.100000000000001" hidden="1" customHeight="1">
      <c r="A79" s="31" t="s">
        <v>1071</v>
      </c>
      <c r="B79" s="30" t="s">
        <v>1241</v>
      </c>
      <c r="C79" s="34" t="s">
        <v>1242</v>
      </c>
      <c r="D79" s="31" t="s">
        <v>1146</v>
      </c>
      <c r="E79" s="35"/>
      <c r="F79" s="31">
        <v>0.86399999999999999</v>
      </c>
      <c r="G79" s="32">
        <f>12*F79</f>
        <v>10.368</v>
      </c>
      <c r="H79" s="33">
        <f>G79+0.83</f>
        <v>11.198</v>
      </c>
    </row>
    <row r="80" spans="1:10" ht="20.100000000000001" hidden="1" customHeight="1">
      <c r="A80" s="31" t="s">
        <v>1082</v>
      </c>
      <c r="B80" s="30" t="s">
        <v>1243</v>
      </c>
      <c r="C80" s="34" t="s">
        <v>1244</v>
      </c>
      <c r="D80" s="31" t="s">
        <v>1085</v>
      </c>
      <c r="E80" s="35"/>
      <c r="F80" s="31"/>
      <c r="G80" s="32">
        <v>18</v>
      </c>
      <c r="H80" s="33">
        <f>18+1.78</f>
        <v>19.78</v>
      </c>
    </row>
    <row r="81" spans="1:10" ht="20.100000000000001" hidden="1" customHeight="1">
      <c r="A81" s="31" t="s">
        <v>1109</v>
      </c>
      <c r="B81" s="30" t="s">
        <v>1245</v>
      </c>
      <c r="C81" s="31" t="s">
        <v>1246</v>
      </c>
      <c r="D81" s="31" t="s">
        <v>1081</v>
      </c>
      <c r="E81" s="35">
        <v>21.48</v>
      </c>
      <c r="F81" s="31">
        <v>1.0740000000000001</v>
      </c>
      <c r="G81" s="32">
        <f t="shared" ref="G81:G85" si="23">20*F81</f>
        <v>21.48</v>
      </c>
      <c r="H81" s="33">
        <f t="shared" ref="H81:H85" si="24">G81+1.78</f>
        <v>23.26</v>
      </c>
      <c r="J81" s="24">
        <v>550043648</v>
      </c>
    </row>
    <row r="82" spans="1:10" ht="20.100000000000001" hidden="1" customHeight="1">
      <c r="A82" s="31" t="s">
        <v>1071</v>
      </c>
      <c r="B82" s="30" t="s">
        <v>1247</v>
      </c>
      <c r="C82" s="34" t="s">
        <v>1248</v>
      </c>
      <c r="D82" s="31" t="s">
        <v>1081</v>
      </c>
      <c r="E82" s="35">
        <v>18</v>
      </c>
      <c r="F82" s="31">
        <v>0.9</v>
      </c>
      <c r="G82" s="32">
        <f t="shared" si="23"/>
        <v>18</v>
      </c>
      <c r="H82" s="33">
        <f t="shared" si="24"/>
        <v>19.78</v>
      </c>
    </row>
    <row r="83" spans="1:10" ht="20.100000000000001" hidden="1" customHeight="1">
      <c r="A83" s="31" t="s">
        <v>1093</v>
      </c>
      <c r="B83" s="30" t="s">
        <v>1249</v>
      </c>
      <c r="C83" s="34" t="s">
        <v>1250</v>
      </c>
      <c r="D83" s="31" t="s">
        <v>1074</v>
      </c>
      <c r="E83" s="35"/>
      <c r="F83" s="31">
        <v>0.84499999999999997</v>
      </c>
      <c r="G83" s="32">
        <f t="shared" ref="G83:G86" si="25">209*F83</f>
        <v>176.60499999999999</v>
      </c>
      <c r="H83" s="33">
        <f t="shared" ref="H83:H86" si="26">G83+14.7</f>
        <v>191.30499999999998</v>
      </c>
    </row>
    <row r="84" spans="1:10" ht="20.100000000000001" hidden="1" customHeight="1">
      <c r="A84" s="31" t="s">
        <v>1109</v>
      </c>
      <c r="B84" s="30" t="s">
        <v>1251</v>
      </c>
      <c r="C84" s="31" t="s">
        <v>1252</v>
      </c>
      <c r="D84" s="31" t="s">
        <v>1074</v>
      </c>
      <c r="E84" s="30">
        <v>224.46600000000001</v>
      </c>
      <c r="F84" s="31">
        <v>1.0740000000000001</v>
      </c>
      <c r="G84" s="32">
        <f t="shared" si="25"/>
        <v>224.46600000000001</v>
      </c>
      <c r="H84" s="33">
        <f t="shared" si="26"/>
        <v>239.166</v>
      </c>
    </row>
    <row r="85" spans="1:10" ht="20.100000000000001" hidden="1" customHeight="1">
      <c r="A85" s="31" t="s">
        <v>1093</v>
      </c>
      <c r="B85" s="30" t="s">
        <v>1253</v>
      </c>
      <c r="C85" s="34" t="s">
        <v>1254</v>
      </c>
      <c r="D85" s="31" t="s">
        <v>1081</v>
      </c>
      <c r="E85" s="35"/>
      <c r="F85" s="31">
        <v>0.86699999999999999</v>
      </c>
      <c r="G85" s="32">
        <f t="shared" si="23"/>
        <v>17.34</v>
      </c>
      <c r="H85" s="33">
        <f t="shared" si="24"/>
        <v>19.12</v>
      </c>
    </row>
    <row r="86" spans="1:10" ht="20.100000000000001" hidden="1" customHeight="1">
      <c r="A86" s="31" t="s">
        <v>1126</v>
      </c>
      <c r="B86" s="30" t="s">
        <v>1255</v>
      </c>
      <c r="C86" s="34" t="s">
        <v>1256</v>
      </c>
      <c r="D86" s="31" t="s">
        <v>1074</v>
      </c>
      <c r="E86" s="30">
        <v>178.5</v>
      </c>
      <c r="F86" s="31">
        <v>0.85399999999999998</v>
      </c>
      <c r="G86" s="32">
        <f t="shared" si="25"/>
        <v>178.48599999999999</v>
      </c>
      <c r="H86" s="33">
        <f t="shared" si="26"/>
        <v>193.18599999999998</v>
      </c>
    </row>
    <row r="87" spans="1:10" ht="20.100000000000001" hidden="1" customHeight="1">
      <c r="A87" s="31" t="s">
        <v>1071</v>
      </c>
      <c r="B87" s="30" t="s">
        <v>1257</v>
      </c>
      <c r="C87" s="34" t="s">
        <v>1258</v>
      </c>
      <c r="D87" s="31" t="s">
        <v>1081</v>
      </c>
      <c r="E87" s="30">
        <v>16.940000000000001</v>
      </c>
      <c r="F87" s="31">
        <v>0.84699999999999998</v>
      </c>
      <c r="G87" s="32">
        <f>20*F87</f>
        <v>16.939999999999998</v>
      </c>
      <c r="H87" s="33">
        <f>G87+1.78</f>
        <v>18.72</v>
      </c>
    </row>
    <row r="88" spans="1:10" ht="20.100000000000001" hidden="1" customHeight="1">
      <c r="A88" s="27" t="s">
        <v>1067</v>
      </c>
      <c r="B88" s="30" t="s">
        <v>1259</v>
      </c>
      <c r="C88" s="31" t="s">
        <v>1260</v>
      </c>
      <c r="D88" s="31" t="s">
        <v>1146</v>
      </c>
      <c r="E88" s="30">
        <v>10.72</v>
      </c>
      <c r="F88" s="31">
        <v>0.84099999999999997</v>
      </c>
      <c r="G88" s="32">
        <f>12*F88</f>
        <v>10.091999999999999</v>
      </c>
      <c r="H88" s="33">
        <f>G88+0.83</f>
        <v>10.921999999999999</v>
      </c>
    </row>
    <row r="89" spans="1:10" ht="20.100000000000001" hidden="1" customHeight="1">
      <c r="A89" s="27" t="s">
        <v>1067</v>
      </c>
      <c r="B89" s="30" t="s">
        <v>1261</v>
      </c>
      <c r="C89" s="31" t="s">
        <v>1262</v>
      </c>
      <c r="D89" s="27" t="s">
        <v>1070</v>
      </c>
      <c r="E89" s="30">
        <v>14.29</v>
      </c>
      <c r="F89" s="31">
        <v>0.84099999999999997</v>
      </c>
      <c r="G89" s="32">
        <f>16*F89</f>
        <v>13.456</v>
      </c>
      <c r="H89" s="33">
        <f>G89+0.83</f>
        <v>14.286</v>
      </c>
    </row>
    <row r="90" spans="1:10" ht="20.100000000000001" hidden="1" customHeight="1">
      <c r="A90" s="31" t="s">
        <v>1109</v>
      </c>
      <c r="B90" s="30" t="s">
        <v>1263</v>
      </c>
      <c r="C90" s="31" t="s">
        <v>1264</v>
      </c>
      <c r="D90" s="31" t="s">
        <v>1081</v>
      </c>
      <c r="E90" s="35"/>
      <c r="F90" s="31">
        <v>0.88100000000000001</v>
      </c>
      <c r="G90" s="32">
        <f>20*F90</f>
        <v>17.62</v>
      </c>
      <c r="H90" s="33">
        <f>G90+1.78</f>
        <v>19.400000000000002</v>
      </c>
    </row>
    <row r="91" spans="1:10" ht="20.100000000000001" hidden="1" customHeight="1">
      <c r="A91" s="31" t="s">
        <v>1265</v>
      </c>
      <c r="B91" s="30" t="s">
        <v>1266</v>
      </c>
      <c r="C91" s="31" t="s">
        <v>1267</v>
      </c>
      <c r="D91" s="31" t="s">
        <v>1268</v>
      </c>
      <c r="E91" s="35"/>
      <c r="F91" s="31"/>
      <c r="G91" s="32">
        <v>17500</v>
      </c>
      <c r="H91" s="33">
        <v>17610</v>
      </c>
    </row>
    <row r="92" spans="1:10" ht="20.100000000000001" hidden="1" customHeight="1">
      <c r="A92" s="31" t="s">
        <v>1126</v>
      </c>
      <c r="B92" s="30" t="s">
        <v>1269</v>
      </c>
      <c r="C92" s="34" t="s">
        <v>1270</v>
      </c>
      <c r="D92" s="31" t="s">
        <v>1074</v>
      </c>
      <c r="E92" s="35"/>
      <c r="F92" s="31">
        <v>0.82</v>
      </c>
      <c r="G92" s="32">
        <f t="shared" ref="G92:G100" si="27">209*F92</f>
        <v>171.38</v>
      </c>
      <c r="H92" s="33">
        <f t="shared" ref="H92:H100" si="28">G92+14.7</f>
        <v>186.07999999999998</v>
      </c>
    </row>
    <row r="93" spans="1:10" ht="20.100000000000001" hidden="1" customHeight="1">
      <c r="A93" s="31" t="s">
        <v>1126</v>
      </c>
      <c r="B93" s="30" t="s">
        <v>1271</v>
      </c>
      <c r="C93" s="34" t="s">
        <v>1272</v>
      </c>
      <c r="D93" s="31" t="s">
        <v>1074</v>
      </c>
      <c r="E93" s="35"/>
      <c r="F93" s="31">
        <v>0.86</v>
      </c>
      <c r="G93" s="32">
        <f t="shared" si="27"/>
        <v>179.74</v>
      </c>
      <c r="H93" s="33">
        <f t="shared" si="28"/>
        <v>194.44</v>
      </c>
      <c r="J93" s="24">
        <v>550045087</v>
      </c>
    </row>
    <row r="94" spans="1:10" ht="20.100000000000001" hidden="1" customHeight="1">
      <c r="A94" s="31" t="s">
        <v>1126</v>
      </c>
      <c r="B94" s="30" t="s">
        <v>1273</v>
      </c>
      <c r="C94" s="34" t="s">
        <v>1274</v>
      </c>
      <c r="D94" s="31" t="s">
        <v>1074</v>
      </c>
      <c r="E94" s="35"/>
      <c r="F94" s="31">
        <v>0.87</v>
      </c>
      <c r="G94" s="32">
        <f t="shared" si="27"/>
        <v>181.83</v>
      </c>
      <c r="H94" s="33">
        <f t="shared" si="28"/>
        <v>196.53</v>
      </c>
    </row>
    <row r="95" spans="1:10" ht="20.100000000000001" hidden="1" customHeight="1">
      <c r="A95" s="34" t="s">
        <v>1275</v>
      </c>
      <c r="B95" s="30" t="s">
        <v>1276</v>
      </c>
      <c r="C95" s="34" t="s">
        <v>1277</v>
      </c>
      <c r="D95" s="31" t="s">
        <v>1074</v>
      </c>
      <c r="E95" s="35"/>
      <c r="F95" s="31">
        <v>0.90500000000000003</v>
      </c>
      <c r="G95" s="32">
        <f t="shared" si="27"/>
        <v>189.14500000000001</v>
      </c>
      <c r="H95" s="33">
        <f t="shared" si="28"/>
        <v>203.845</v>
      </c>
    </row>
    <row r="96" spans="1:10" ht="20.100000000000001" hidden="1" customHeight="1">
      <c r="A96" s="31" t="s">
        <v>1126</v>
      </c>
      <c r="B96" s="30" t="s">
        <v>1278</v>
      </c>
      <c r="C96" s="34" t="s">
        <v>1279</v>
      </c>
      <c r="D96" s="31" t="s">
        <v>1074</v>
      </c>
      <c r="E96" s="35"/>
      <c r="F96" s="31">
        <v>0.85399999999999998</v>
      </c>
      <c r="G96" s="32">
        <f t="shared" si="27"/>
        <v>178.48599999999999</v>
      </c>
      <c r="H96" s="33">
        <f t="shared" si="28"/>
        <v>193.18599999999998</v>
      </c>
    </row>
    <row r="97" spans="1:10" ht="20.100000000000001" hidden="1" customHeight="1">
      <c r="A97" s="31" t="s">
        <v>1126</v>
      </c>
      <c r="B97" s="30" t="s">
        <v>1280</v>
      </c>
      <c r="C97" s="34" t="s">
        <v>1281</v>
      </c>
      <c r="D97" s="31" t="s">
        <v>1074</v>
      </c>
      <c r="E97" s="35"/>
      <c r="F97" s="31">
        <v>0.85599999999999998</v>
      </c>
      <c r="G97" s="32">
        <f t="shared" si="27"/>
        <v>178.904</v>
      </c>
      <c r="H97" s="33">
        <f t="shared" si="28"/>
        <v>193.60399999999998</v>
      </c>
    </row>
    <row r="98" spans="1:10" ht="20.100000000000001" hidden="1" customHeight="1">
      <c r="A98" s="31" t="s">
        <v>1126</v>
      </c>
      <c r="B98" s="30" t="s">
        <v>1282</v>
      </c>
      <c r="C98" s="34" t="s">
        <v>1283</v>
      </c>
      <c r="D98" s="31" t="s">
        <v>1074</v>
      </c>
      <c r="E98" s="35"/>
      <c r="F98" s="31">
        <v>0.86</v>
      </c>
      <c r="G98" s="32">
        <f t="shared" si="27"/>
        <v>179.74</v>
      </c>
      <c r="H98" s="33">
        <f t="shared" si="28"/>
        <v>194.44</v>
      </c>
    </row>
    <row r="99" spans="1:10" ht="20.100000000000001" hidden="1" customHeight="1">
      <c r="A99" s="31" t="s">
        <v>1071</v>
      </c>
      <c r="B99" s="30" t="s">
        <v>1284</v>
      </c>
      <c r="C99" s="34" t="s">
        <v>1285</v>
      </c>
      <c r="D99" s="31" t="s">
        <v>1074</v>
      </c>
      <c r="E99" s="30">
        <v>177.023</v>
      </c>
      <c r="F99" s="31">
        <v>0.84699999999999998</v>
      </c>
      <c r="G99" s="32">
        <f t="shared" si="27"/>
        <v>177.023</v>
      </c>
      <c r="H99" s="33">
        <f t="shared" si="28"/>
        <v>191.72299999999998</v>
      </c>
    </row>
    <row r="100" spans="1:10" ht="20.100000000000001" hidden="1" customHeight="1">
      <c r="A100" s="31" t="s">
        <v>1071</v>
      </c>
      <c r="B100" s="30" t="s">
        <v>1286</v>
      </c>
      <c r="C100" s="34" t="s">
        <v>1287</v>
      </c>
      <c r="D100" s="31" t="s">
        <v>1074</v>
      </c>
      <c r="E100" s="30">
        <v>183.50200000000001</v>
      </c>
      <c r="F100" s="31">
        <v>0.878</v>
      </c>
      <c r="G100" s="32">
        <f t="shared" si="27"/>
        <v>183.50200000000001</v>
      </c>
      <c r="H100" s="33">
        <f t="shared" si="28"/>
        <v>198.202</v>
      </c>
    </row>
    <row r="101" spans="1:10" ht="20.100000000000001" hidden="1" customHeight="1">
      <c r="A101" s="27" t="s">
        <v>1067</v>
      </c>
      <c r="B101" s="30" t="s">
        <v>1288</v>
      </c>
      <c r="C101" s="31" t="s">
        <v>1289</v>
      </c>
      <c r="D101" s="27" t="s">
        <v>1070</v>
      </c>
      <c r="E101" s="30">
        <v>14.231999999999999</v>
      </c>
      <c r="F101" s="31">
        <v>0.84399999999999997</v>
      </c>
      <c r="G101" s="32">
        <f>16*F101</f>
        <v>13.504</v>
      </c>
      <c r="H101" s="33">
        <f t="shared" ref="H101:H104" si="29">G101+0.83</f>
        <v>14.334</v>
      </c>
    </row>
    <row r="102" spans="1:10" ht="20.100000000000001" hidden="1" customHeight="1">
      <c r="A102" s="27" t="s">
        <v>1067</v>
      </c>
      <c r="B102" s="30" t="s">
        <v>1290</v>
      </c>
      <c r="C102" s="31" t="s">
        <v>1291</v>
      </c>
      <c r="D102" s="31" t="s">
        <v>1146</v>
      </c>
      <c r="E102" s="35">
        <v>10.75</v>
      </c>
      <c r="F102" s="31">
        <v>0.84399999999999997</v>
      </c>
      <c r="G102" s="32">
        <f>12*F102</f>
        <v>10.128</v>
      </c>
      <c r="H102" s="33">
        <f t="shared" si="29"/>
        <v>10.958</v>
      </c>
    </row>
    <row r="103" spans="1:10" ht="20.100000000000001" hidden="1" customHeight="1">
      <c r="A103" s="27" t="s">
        <v>1082</v>
      </c>
      <c r="B103" s="30" t="s">
        <v>1292</v>
      </c>
      <c r="C103" s="34" t="s">
        <v>1293</v>
      </c>
      <c r="D103" s="31" t="s">
        <v>1085</v>
      </c>
      <c r="E103" s="35"/>
      <c r="F103" s="31"/>
      <c r="G103" s="32">
        <v>18</v>
      </c>
      <c r="H103" s="33">
        <f>18+1.78</f>
        <v>19.78</v>
      </c>
    </row>
    <row r="104" spans="1:10" ht="20.100000000000001" hidden="1" customHeight="1">
      <c r="A104" s="27" t="s">
        <v>1067</v>
      </c>
      <c r="B104" s="30" t="s">
        <v>1294</v>
      </c>
      <c r="C104" s="31" t="s">
        <v>1295</v>
      </c>
      <c r="D104" s="27" t="s">
        <v>1070</v>
      </c>
      <c r="E104" s="35"/>
      <c r="F104" s="31">
        <v>0.86580000000000001</v>
      </c>
      <c r="G104" s="32">
        <f>16*F104</f>
        <v>13.8528</v>
      </c>
      <c r="H104" s="33">
        <f t="shared" si="29"/>
        <v>14.6828</v>
      </c>
    </row>
    <row r="105" spans="1:10" ht="20.100000000000001" hidden="1" customHeight="1">
      <c r="A105" s="27" t="s">
        <v>698</v>
      </c>
      <c r="B105" s="30" t="s">
        <v>1296</v>
      </c>
      <c r="C105" s="31" t="s">
        <v>1297</v>
      </c>
      <c r="D105" s="31" t="s">
        <v>1074</v>
      </c>
      <c r="E105" s="35"/>
      <c r="F105" s="31">
        <v>0.88600000000000001</v>
      </c>
      <c r="G105" s="32">
        <f>209*F105</f>
        <v>185.17400000000001</v>
      </c>
      <c r="H105" s="33">
        <f>G105+14.7</f>
        <v>199.874</v>
      </c>
    </row>
    <row r="106" spans="1:10" ht="20.100000000000001" hidden="1" customHeight="1">
      <c r="A106" s="27" t="s">
        <v>698</v>
      </c>
      <c r="B106" s="30" t="s">
        <v>1298</v>
      </c>
      <c r="C106" s="31" t="s">
        <v>1299</v>
      </c>
      <c r="D106" s="31" t="s">
        <v>1081</v>
      </c>
      <c r="E106" s="35"/>
      <c r="F106" s="31">
        <v>0.88600000000000001</v>
      </c>
      <c r="G106" s="32">
        <f>20*F106</f>
        <v>17.72</v>
      </c>
      <c r="H106" s="33">
        <f>G106+1.78</f>
        <v>19.5</v>
      </c>
    </row>
    <row r="107" spans="1:10" ht="20.100000000000001" hidden="1" customHeight="1">
      <c r="A107" s="27" t="s">
        <v>193</v>
      </c>
      <c r="B107" s="30" t="s">
        <v>1300</v>
      </c>
      <c r="C107" s="31" t="s">
        <v>1301</v>
      </c>
      <c r="D107" s="31" t="s">
        <v>1081</v>
      </c>
      <c r="E107" s="35"/>
      <c r="F107" s="31">
        <v>0.879</v>
      </c>
      <c r="G107" s="32">
        <f>20*F107</f>
        <v>17.579999999999998</v>
      </c>
      <c r="H107" s="33">
        <f>G107+1.78</f>
        <v>19.36</v>
      </c>
    </row>
    <row r="108" spans="1:10" ht="20.100000000000001" hidden="1" customHeight="1">
      <c r="A108" s="31" t="s">
        <v>1265</v>
      </c>
      <c r="B108" s="30" t="s">
        <v>1302</v>
      </c>
      <c r="C108" s="31" t="s">
        <v>1303</v>
      </c>
      <c r="D108" s="31" t="s">
        <v>1304</v>
      </c>
      <c r="E108" s="35"/>
      <c r="F108" s="31"/>
      <c r="G108" s="32">
        <v>17500</v>
      </c>
      <c r="H108" s="33">
        <v>17610</v>
      </c>
    </row>
    <row r="109" spans="1:10" ht="20.100000000000001" hidden="1" customHeight="1">
      <c r="A109" s="27" t="s">
        <v>1082</v>
      </c>
      <c r="B109" s="30" t="s">
        <v>1305</v>
      </c>
      <c r="C109" s="31" t="s">
        <v>1306</v>
      </c>
      <c r="D109" s="31" t="s">
        <v>1085</v>
      </c>
      <c r="E109" s="35"/>
      <c r="F109" s="31"/>
      <c r="G109" s="32">
        <v>18</v>
      </c>
      <c r="H109" s="33">
        <f>18+1.78</f>
        <v>19.78</v>
      </c>
    </row>
    <row r="110" spans="1:10" ht="20.100000000000001" hidden="1" customHeight="1">
      <c r="A110" s="27" t="s">
        <v>1067</v>
      </c>
      <c r="B110" s="30" t="s">
        <v>1307</v>
      </c>
      <c r="C110" s="31" t="s">
        <v>1308</v>
      </c>
      <c r="D110" s="27" t="s">
        <v>1070</v>
      </c>
      <c r="E110" s="30">
        <v>14.071999999999999</v>
      </c>
      <c r="F110" s="31">
        <v>0.83399999999999996</v>
      </c>
      <c r="G110" s="32">
        <f>16*F110</f>
        <v>13.343999999999999</v>
      </c>
      <c r="H110" s="33">
        <f>G110+0.83</f>
        <v>14.173999999999999</v>
      </c>
      <c r="J110" s="24">
        <v>550063126</v>
      </c>
    </row>
    <row r="111" spans="1:10" ht="20.100000000000001" hidden="1" customHeight="1">
      <c r="A111" s="27" t="s">
        <v>1067</v>
      </c>
      <c r="B111" s="30" t="s">
        <v>1309</v>
      </c>
      <c r="C111" s="31" t="s">
        <v>1310</v>
      </c>
      <c r="D111" s="31" t="s">
        <v>1146</v>
      </c>
      <c r="E111" s="30">
        <v>10.632</v>
      </c>
      <c r="F111" s="31">
        <v>0.83399999999999996</v>
      </c>
      <c r="G111" s="32">
        <f>12*F111</f>
        <v>10.007999999999999</v>
      </c>
      <c r="H111" s="33">
        <f>G111+0.83</f>
        <v>10.837999999999999</v>
      </c>
      <c r="J111" s="24">
        <v>550063124</v>
      </c>
    </row>
    <row r="112" spans="1:10" ht="20.100000000000001" hidden="1" customHeight="1">
      <c r="A112" s="31" t="s">
        <v>1071</v>
      </c>
      <c r="B112" s="30" t="s">
        <v>1311</v>
      </c>
      <c r="C112" s="31" t="s">
        <v>1312</v>
      </c>
      <c r="D112" s="31" t="s">
        <v>1074</v>
      </c>
      <c r="E112" s="35">
        <v>184.33799999999999</v>
      </c>
      <c r="F112" s="31">
        <v>0.88200000000000001</v>
      </c>
      <c r="G112" s="32">
        <f t="shared" ref="G112:G115" si="30">209*F112</f>
        <v>184.33799999999999</v>
      </c>
      <c r="H112" s="33">
        <f t="shared" ref="H112:H115" si="31">G112+14.7</f>
        <v>199.03799999999998</v>
      </c>
    </row>
    <row r="113" spans="1:10" ht="20.100000000000001" hidden="1" customHeight="1">
      <c r="A113" s="31" t="s">
        <v>1071</v>
      </c>
      <c r="B113" s="30" t="s">
        <v>1313</v>
      </c>
      <c r="C113" s="31" t="s">
        <v>1314</v>
      </c>
      <c r="D113" s="31" t="s">
        <v>1074</v>
      </c>
      <c r="E113" s="35"/>
      <c r="F113" s="31">
        <v>0.90400000000000003</v>
      </c>
      <c r="G113" s="32">
        <f t="shared" si="30"/>
        <v>188.93600000000001</v>
      </c>
      <c r="H113" s="33">
        <f t="shared" si="31"/>
        <v>203.636</v>
      </c>
    </row>
    <row r="114" spans="1:10" ht="20.100000000000001" hidden="1" customHeight="1">
      <c r="A114" s="31" t="s">
        <v>1093</v>
      </c>
      <c r="B114" s="30" t="s">
        <v>1315</v>
      </c>
      <c r="C114" s="31" t="s">
        <v>1316</v>
      </c>
      <c r="D114" s="31" t="s">
        <v>1081</v>
      </c>
      <c r="E114" s="35">
        <v>16.98</v>
      </c>
      <c r="F114" s="31">
        <v>0.84899999999999998</v>
      </c>
      <c r="G114" s="32">
        <f t="shared" ref="G114:G117" si="32">20*F114</f>
        <v>16.98</v>
      </c>
      <c r="H114" s="33">
        <f t="shared" ref="H114:H117" si="33">G114+1.78</f>
        <v>18.760000000000002</v>
      </c>
      <c r="J114" s="24">
        <v>550049534</v>
      </c>
    </row>
    <row r="115" spans="1:10" ht="20.100000000000001" hidden="1" customHeight="1">
      <c r="A115" s="37" t="s">
        <v>1109</v>
      </c>
      <c r="B115" s="38" t="s">
        <v>1317</v>
      </c>
      <c r="C115" s="37" t="s">
        <v>1138</v>
      </c>
      <c r="D115" s="37" t="s">
        <v>1074</v>
      </c>
      <c r="E115" s="39"/>
      <c r="F115" s="37">
        <v>0.88100000000000001</v>
      </c>
      <c r="G115" s="32">
        <f t="shared" si="30"/>
        <v>184.12899999999999</v>
      </c>
      <c r="H115" s="33">
        <f t="shared" si="31"/>
        <v>198.82899999999998</v>
      </c>
      <c r="I115" s="41" t="s">
        <v>1318</v>
      </c>
      <c r="J115" s="42"/>
    </row>
    <row r="116" spans="1:10" ht="20.100000000000001" hidden="1" customHeight="1">
      <c r="A116" s="31" t="s">
        <v>1126</v>
      </c>
      <c r="B116" s="40" t="s">
        <v>1319</v>
      </c>
      <c r="C116" s="34" t="s">
        <v>1320</v>
      </c>
      <c r="D116" s="31" t="s">
        <v>1081</v>
      </c>
      <c r="E116" s="35"/>
      <c r="F116" s="31">
        <v>0.85399999999999998</v>
      </c>
      <c r="G116" s="32">
        <f t="shared" si="32"/>
        <v>17.079999999999998</v>
      </c>
      <c r="H116" s="33">
        <f t="shared" si="33"/>
        <v>18.86</v>
      </c>
    </row>
    <row r="117" spans="1:10" ht="20.100000000000001" hidden="1" customHeight="1">
      <c r="A117" s="31" t="s">
        <v>1126</v>
      </c>
      <c r="B117" s="40" t="s">
        <v>1321</v>
      </c>
      <c r="C117" s="34" t="s">
        <v>1322</v>
      </c>
      <c r="D117" s="31" t="s">
        <v>1081</v>
      </c>
      <c r="E117" s="35"/>
      <c r="F117" s="31">
        <v>0.85599999999999998</v>
      </c>
      <c r="G117" s="32">
        <f t="shared" si="32"/>
        <v>17.12</v>
      </c>
      <c r="H117" s="33">
        <f t="shared" si="33"/>
        <v>18.900000000000002</v>
      </c>
    </row>
    <row r="118" spans="1:10" ht="20.100000000000001" hidden="1" customHeight="1">
      <c r="A118" s="27" t="s">
        <v>1067</v>
      </c>
      <c r="B118" s="40" t="s">
        <v>1323</v>
      </c>
      <c r="C118" s="34" t="s">
        <v>1324</v>
      </c>
      <c r="D118" s="31" t="s">
        <v>1074</v>
      </c>
      <c r="E118" s="35">
        <v>174.30600000000001</v>
      </c>
      <c r="F118" s="31">
        <v>0.83399999999999996</v>
      </c>
      <c r="G118" s="32">
        <f t="shared" ref="G118:G122" si="34">209*F118</f>
        <v>174.30599999999998</v>
      </c>
      <c r="H118" s="33">
        <f t="shared" ref="H118:H122" si="35">G118+14.7</f>
        <v>189.00599999999997</v>
      </c>
    </row>
    <row r="119" spans="1:10" ht="20.100000000000001" hidden="1" customHeight="1">
      <c r="A119" s="27" t="s">
        <v>1109</v>
      </c>
      <c r="B119" s="40" t="s">
        <v>1325</v>
      </c>
      <c r="C119" s="34" t="s">
        <v>1326</v>
      </c>
      <c r="D119" s="31" t="s">
        <v>1074</v>
      </c>
      <c r="E119" s="30">
        <v>185.38300000000001</v>
      </c>
      <c r="F119" s="31">
        <v>0.88700000000000001</v>
      </c>
      <c r="G119" s="32">
        <f t="shared" si="34"/>
        <v>185.38300000000001</v>
      </c>
      <c r="H119" s="33">
        <f t="shared" si="35"/>
        <v>200.083</v>
      </c>
    </row>
    <row r="120" spans="1:10" ht="20.100000000000001" hidden="1" customHeight="1">
      <c r="A120" s="27" t="s">
        <v>318</v>
      </c>
      <c r="B120" s="40" t="s">
        <v>1327</v>
      </c>
      <c r="C120" s="34" t="s">
        <v>1328</v>
      </c>
      <c r="D120" s="31" t="s">
        <v>1074</v>
      </c>
      <c r="E120" s="30">
        <v>181.41200000000001</v>
      </c>
      <c r="F120" s="31">
        <v>0.86799999999999999</v>
      </c>
      <c r="G120" s="32">
        <f t="shared" si="34"/>
        <v>181.41200000000001</v>
      </c>
      <c r="H120" s="33">
        <f t="shared" si="35"/>
        <v>196.11199999999999</v>
      </c>
    </row>
    <row r="121" spans="1:10" ht="20.100000000000001" hidden="1" customHeight="1">
      <c r="A121" s="31" t="s">
        <v>1126</v>
      </c>
      <c r="B121" s="40" t="s">
        <v>1329</v>
      </c>
      <c r="C121" s="34" t="s">
        <v>1330</v>
      </c>
      <c r="D121" s="31" t="s">
        <v>1074</v>
      </c>
      <c r="E121" s="35"/>
      <c r="F121" s="31">
        <v>0.86499999999999999</v>
      </c>
      <c r="G121" s="32">
        <f t="shared" si="34"/>
        <v>180.785</v>
      </c>
      <c r="H121" s="33">
        <f t="shared" si="35"/>
        <v>195.48499999999999</v>
      </c>
    </row>
    <row r="122" spans="1:10" ht="20.100000000000001" hidden="1" customHeight="1">
      <c r="A122" s="31" t="s">
        <v>429</v>
      </c>
      <c r="B122" s="40" t="s">
        <v>1331</v>
      </c>
      <c r="C122" s="34" t="s">
        <v>1332</v>
      </c>
      <c r="D122" s="31" t="s">
        <v>1074</v>
      </c>
      <c r="E122" s="35"/>
      <c r="F122" s="31">
        <v>0.80500000000000005</v>
      </c>
      <c r="G122" s="32">
        <f t="shared" si="34"/>
        <v>168.245</v>
      </c>
      <c r="H122" s="33">
        <f t="shared" si="35"/>
        <v>182.94499999999999</v>
      </c>
    </row>
    <row r="123" spans="1:10" ht="20.100000000000001" hidden="1" customHeight="1">
      <c r="A123" s="31" t="s">
        <v>1067</v>
      </c>
      <c r="B123" s="40" t="s">
        <v>1333</v>
      </c>
      <c r="C123" s="34" t="s">
        <v>1334</v>
      </c>
      <c r="D123" s="31" t="s">
        <v>1070</v>
      </c>
      <c r="E123" s="30">
        <v>14.25</v>
      </c>
      <c r="F123" s="31">
        <v>0.83899999999999997</v>
      </c>
      <c r="G123" s="32">
        <f>16*F123</f>
        <v>13.423999999999999</v>
      </c>
      <c r="H123" s="33">
        <f t="shared" ref="H123:H125" si="36">G123+0.83</f>
        <v>14.254</v>
      </c>
      <c r="J123" s="24">
        <v>550069377</v>
      </c>
    </row>
    <row r="124" spans="1:10" ht="20.100000000000001" hidden="1" customHeight="1">
      <c r="A124" s="31" t="s">
        <v>1067</v>
      </c>
      <c r="B124" s="40" t="s">
        <v>1335</v>
      </c>
      <c r="C124" s="34" t="s">
        <v>1336</v>
      </c>
      <c r="D124" s="31" t="s">
        <v>1146</v>
      </c>
      <c r="E124" s="35">
        <v>10.667999999999999</v>
      </c>
      <c r="F124" s="31">
        <v>0.83899999999999997</v>
      </c>
      <c r="G124" s="32">
        <f>12*F124</f>
        <v>10.068</v>
      </c>
      <c r="H124" s="33">
        <f t="shared" si="36"/>
        <v>10.898</v>
      </c>
      <c r="J124" s="24">
        <v>550069376</v>
      </c>
    </row>
    <row r="125" spans="1:10" ht="20.100000000000001" customHeight="1">
      <c r="A125" s="31" t="s">
        <v>1082</v>
      </c>
      <c r="B125" s="40" t="s">
        <v>1337</v>
      </c>
      <c r="C125" s="34" t="s">
        <v>1338</v>
      </c>
      <c r="D125" s="31" t="s">
        <v>1529</v>
      </c>
      <c r="E125" s="30">
        <v>5.45</v>
      </c>
      <c r="F125" s="31"/>
      <c r="G125" s="32">
        <v>4.8</v>
      </c>
      <c r="H125" s="33">
        <f t="shared" si="36"/>
        <v>5.63</v>
      </c>
      <c r="J125" s="24">
        <v>550050006</v>
      </c>
    </row>
    <row r="126" spans="1:10" ht="20.100000000000001" customHeight="1">
      <c r="A126" s="31" t="s">
        <v>1126</v>
      </c>
      <c r="B126" s="40" t="s">
        <v>1339</v>
      </c>
      <c r="C126" s="34" t="s">
        <v>1340</v>
      </c>
      <c r="D126" s="31" t="s">
        <v>1341</v>
      </c>
      <c r="E126" s="35"/>
      <c r="F126" s="31">
        <v>0.86699999999999999</v>
      </c>
      <c r="G126" s="32">
        <f>208*F126</f>
        <v>180.33600000000001</v>
      </c>
      <c r="H126" s="33">
        <f>G126+14.7</f>
        <v>195.036</v>
      </c>
    </row>
    <row r="127" spans="1:10" ht="20.100000000000001" hidden="1" customHeight="1">
      <c r="A127" s="31" t="s">
        <v>1109</v>
      </c>
      <c r="B127" s="40" t="s">
        <v>1342</v>
      </c>
      <c r="C127" s="34" t="s">
        <v>1343</v>
      </c>
      <c r="D127" s="31" t="s">
        <v>1074</v>
      </c>
      <c r="E127" s="35"/>
      <c r="F127" s="31">
        <v>1.0720000000000001</v>
      </c>
      <c r="G127" s="32">
        <f>209*F127</f>
        <v>224.048</v>
      </c>
      <c r="H127" s="33">
        <f>G127+14.7</f>
        <v>238.74799999999999</v>
      </c>
      <c r="J127" s="24">
        <v>550070752</v>
      </c>
    </row>
    <row r="128" spans="1:10" ht="20.100000000000001" hidden="1" customHeight="1">
      <c r="A128" s="31" t="s">
        <v>1082</v>
      </c>
      <c r="B128" s="40" t="s">
        <v>1344</v>
      </c>
      <c r="C128" s="34" t="s">
        <v>1345</v>
      </c>
      <c r="D128" s="31" t="s">
        <v>1085</v>
      </c>
      <c r="E128" s="35"/>
      <c r="F128" s="31"/>
      <c r="G128" s="32">
        <v>18</v>
      </c>
      <c r="H128" s="33">
        <f>G128+1.78</f>
        <v>19.78</v>
      </c>
      <c r="J128" s="24">
        <v>550028647</v>
      </c>
    </row>
    <row r="129" spans="1:10" ht="20.100000000000001" hidden="1" customHeight="1">
      <c r="A129" s="31" t="s">
        <v>1082</v>
      </c>
      <c r="B129" s="40" t="s">
        <v>1346</v>
      </c>
      <c r="C129" s="34" t="s">
        <v>1347</v>
      </c>
      <c r="D129" s="31" t="s">
        <v>1085</v>
      </c>
      <c r="E129" s="35"/>
      <c r="F129" s="31"/>
      <c r="G129" s="32">
        <v>18</v>
      </c>
      <c r="H129" s="33">
        <f>G129+1.78</f>
        <v>19.78</v>
      </c>
      <c r="J129" s="24">
        <v>550027031</v>
      </c>
    </row>
    <row r="130" spans="1:10" ht="20.100000000000001" hidden="1" customHeight="1">
      <c r="A130" s="31" t="s">
        <v>1082</v>
      </c>
      <c r="B130" s="40" t="s">
        <v>1348</v>
      </c>
      <c r="C130" s="34" t="s">
        <v>1349</v>
      </c>
      <c r="D130" s="31" t="s">
        <v>1085</v>
      </c>
      <c r="E130" s="35"/>
      <c r="F130" s="31"/>
      <c r="G130" s="32">
        <v>18</v>
      </c>
      <c r="H130" s="33">
        <f>18+1.78</f>
        <v>19.78</v>
      </c>
      <c r="J130" s="24">
        <v>550027032</v>
      </c>
    </row>
    <row r="131" spans="1:10" ht="20.100000000000001" hidden="1" customHeight="1">
      <c r="A131" s="31" t="s">
        <v>1082</v>
      </c>
      <c r="B131" s="40" t="s">
        <v>1350</v>
      </c>
      <c r="C131" s="34" t="s">
        <v>1351</v>
      </c>
      <c r="D131" s="31" t="s">
        <v>1085</v>
      </c>
      <c r="E131" s="35"/>
      <c r="F131" s="31"/>
      <c r="G131" s="32">
        <v>18</v>
      </c>
      <c r="H131" s="33">
        <f>18+1.78</f>
        <v>19.78</v>
      </c>
      <c r="J131" s="24">
        <v>550027042</v>
      </c>
    </row>
    <row r="132" spans="1:10" ht="20.100000000000001" customHeight="1">
      <c r="A132" s="31" t="s">
        <v>1082</v>
      </c>
      <c r="B132" s="40" t="s">
        <v>1352</v>
      </c>
      <c r="C132" s="34" t="s">
        <v>1530</v>
      </c>
      <c r="D132" s="31" t="s">
        <v>1353</v>
      </c>
      <c r="E132" s="35"/>
      <c r="F132" s="31"/>
      <c r="G132" s="32">
        <v>180</v>
      </c>
      <c r="H132" s="33">
        <f>180+14.7</f>
        <v>194.7</v>
      </c>
      <c r="J132" s="24">
        <v>550027043</v>
      </c>
    </row>
    <row r="133" spans="1:10" ht="20.100000000000001" hidden="1" customHeight="1">
      <c r="A133" s="31" t="s">
        <v>1126</v>
      </c>
      <c r="B133" s="40" t="s">
        <v>1354</v>
      </c>
      <c r="C133" s="34" t="s">
        <v>1355</v>
      </c>
      <c r="D133" s="31" t="s">
        <v>1074</v>
      </c>
      <c r="E133" s="30">
        <v>181.83</v>
      </c>
      <c r="F133" s="31">
        <v>0.87</v>
      </c>
      <c r="G133" s="32">
        <f t="shared" ref="G133:G137" si="37">209*F133</f>
        <v>181.83</v>
      </c>
      <c r="H133" s="33">
        <f t="shared" ref="H133:H137" si="38">G133+14.7</f>
        <v>196.53</v>
      </c>
    </row>
    <row r="134" spans="1:10" ht="20.100000000000001" customHeight="1">
      <c r="A134" s="31" t="s">
        <v>1126</v>
      </c>
      <c r="B134" s="40" t="s">
        <v>1356</v>
      </c>
      <c r="C134" s="34" t="s">
        <v>1357</v>
      </c>
      <c r="D134" s="31" t="s">
        <v>1358</v>
      </c>
      <c r="E134" s="30">
        <v>186</v>
      </c>
      <c r="F134" s="31">
        <v>0.86699999999999999</v>
      </c>
      <c r="G134" s="32">
        <f>208.1*F134</f>
        <v>180.42269999999999</v>
      </c>
      <c r="H134" s="33">
        <f t="shared" si="38"/>
        <v>195.12269999999998</v>
      </c>
    </row>
    <row r="135" spans="1:10" ht="20.100000000000001" hidden="1" customHeight="1">
      <c r="A135" s="31" t="s">
        <v>1071</v>
      </c>
      <c r="B135" s="40" t="s">
        <v>1359</v>
      </c>
      <c r="C135" s="34" t="s">
        <v>1360</v>
      </c>
      <c r="D135" s="31" t="s">
        <v>1074</v>
      </c>
      <c r="E135" s="35"/>
      <c r="F135" s="31">
        <v>0.91800000000000004</v>
      </c>
      <c r="G135" s="32">
        <f t="shared" si="37"/>
        <v>191.86199999999999</v>
      </c>
      <c r="H135" s="33">
        <f t="shared" si="38"/>
        <v>206.56199999999998</v>
      </c>
    </row>
    <row r="136" spans="1:10" ht="20.100000000000001" hidden="1" customHeight="1">
      <c r="A136" s="31" t="s">
        <v>741</v>
      </c>
      <c r="B136" s="40" t="s">
        <v>1361</v>
      </c>
      <c r="C136" s="34" t="s">
        <v>1362</v>
      </c>
      <c r="D136" s="31" t="s">
        <v>1074</v>
      </c>
      <c r="E136" s="35">
        <v>177.44</v>
      </c>
      <c r="F136" s="31">
        <v>0.84</v>
      </c>
      <c r="G136" s="32">
        <f t="shared" si="37"/>
        <v>175.56</v>
      </c>
      <c r="H136" s="33">
        <f t="shared" si="38"/>
        <v>190.26</v>
      </c>
    </row>
    <row r="137" spans="1:10" ht="20.100000000000001" hidden="1" customHeight="1">
      <c r="A137" s="31" t="s">
        <v>865</v>
      </c>
      <c r="B137" s="40" t="s">
        <v>1363</v>
      </c>
      <c r="C137" s="34" t="s">
        <v>1364</v>
      </c>
      <c r="D137" s="31" t="s">
        <v>1074</v>
      </c>
      <c r="E137" s="35"/>
      <c r="F137" s="31">
        <v>0.89</v>
      </c>
      <c r="G137" s="32">
        <f t="shared" si="37"/>
        <v>186.01</v>
      </c>
      <c r="H137" s="33">
        <f t="shared" si="38"/>
        <v>200.70999999999998</v>
      </c>
    </row>
    <row r="138" spans="1:10" ht="20.100000000000001" hidden="1" customHeight="1">
      <c r="A138" s="31" t="s">
        <v>1071</v>
      </c>
      <c r="B138" s="40" t="s">
        <v>1365</v>
      </c>
      <c r="C138" s="34" t="s">
        <v>1366</v>
      </c>
      <c r="D138" s="31" t="s">
        <v>1081</v>
      </c>
      <c r="E138" s="35">
        <v>18.14</v>
      </c>
      <c r="F138" s="31">
        <v>0.90700000000000003</v>
      </c>
      <c r="G138" s="32">
        <f t="shared" ref="G138:G142" si="39">20*F138</f>
        <v>18.14</v>
      </c>
      <c r="H138" s="33">
        <f t="shared" ref="H138:H142" si="40">G138+1.78</f>
        <v>19.920000000000002</v>
      </c>
    </row>
    <row r="139" spans="1:10" ht="18.95" hidden="1" customHeight="1">
      <c r="A139" s="34"/>
      <c r="B139" s="40" t="s">
        <v>1367</v>
      </c>
      <c r="C139" s="34" t="s">
        <v>1368</v>
      </c>
      <c r="D139" s="31" t="s">
        <v>1074</v>
      </c>
      <c r="E139" s="35"/>
      <c r="F139" s="31">
        <v>0.92100000000000004</v>
      </c>
      <c r="G139" s="32">
        <f>209*F139</f>
        <v>192.489</v>
      </c>
      <c r="H139" s="33">
        <f>G139+14.7</f>
        <v>207.18899999999999</v>
      </c>
    </row>
    <row r="140" spans="1:10" ht="18.95" hidden="1" customHeight="1">
      <c r="A140" s="31" t="s">
        <v>1082</v>
      </c>
      <c r="B140" s="40" t="s">
        <v>1369</v>
      </c>
      <c r="C140" s="34" t="s">
        <v>1370</v>
      </c>
      <c r="D140" s="31" t="s">
        <v>1085</v>
      </c>
      <c r="E140" s="35"/>
      <c r="F140" s="31"/>
      <c r="G140" s="32">
        <v>18</v>
      </c>
      <c r="H140" s="33">
        <f>18+1.78</f>
        <v>19.78</v>
      </c>
    </row>
    <row r="141" spans="1:10" ht="18.95" hidden="1" customHeight="1">
      <c r="A141" s="31" t="s">
        <v>1126</v>
      </c>
      <c r="B141" s="40" t="s">
        <v>1371</v>
      </c>
      <c r="C141" s="34" t="s">
        <v>1372</v>
      </c>
      <c r="D141" s="31" t="s">
        <v>1081</v>
      </c>
      <c r="E141" s="35">
        <v>17.079999999999998</v>
      </c>
      <c r="F141" s="31">
        <v>0.85399999999999998</v>
      </c>
      <c r="G141" s="32">
        <f t="shared" si="39"/>
        <v>17.079999999999998</v>
      </c>
      <c r="H141" s="33">
        <f t="shared" si="40"/>
        <v>18.86</v>
      </c>
    </row>
    <row r="142" spans="1:10" ht="18.95" hidden="1" customHeight="1">
      <c r="A142" s="31" t="s">
        <v>1126</v>
      </c>
      <c r="B142" s="40" t="s">
        <v>1373</v>
      </c>
      <c r="C142" s="34" t="s">
        <v>1374</v>
      </c>
      <c r="D142" s="31" t="s">
        <v>1081</v>
      </c>
      <c r="E142" s="35">
        <v>17.12</v>
      </c>
      <c r="F142" s="31">
        <v>0.85599999999999998</v>
      </c>
      <c r="G142" s="32">
        <f t="shared" si="39"/>
        <v>17.12</v>
      </c>
      <c r="H142" s="33">
        <f t="shared" si="40"/>
        <v>18.900000000000002</v>
      </c>
    </row>
    <row r="143" spans="1:10" ht="18.95" customHeight="1">
      <c r="A143" s="31" t="s">
        <v>1082</v>
      </c>
      <c r="B143" s="40" t="s">
        <v>1375</v>
      </c>
      <c r="C143" s="34" t="s">
        <v>1376</v>
      </c>
      <c r="D143" s="34" t="s">
        <v>1353</v>
      </c>
      <c r="E143" s="35"/>
      <c r="F143" s="34"/>
      <c r="G143" s="32">
        <v>180</v>
      </c>
      <c r="H143" s="33">
        <f>180+14.7</f>
        <v>194.7</v>
      </c>
    </row>
    <row r="144" spans="1:10" ht="18.95" hidden="1" customHeight="1">
      <c r="A144" s="31" t="s">
        <v>1067</v>
      </c>
      <c r="B144" s="40" t="s">
        <v>1377</v>
      </c>
      <c r="C144" s="31" t="s">
        <v>1378</v>
      </c>
      <c r="D144" s="31" t="s">
        <v>1074</v>
      </c>
      <c r="E144" s="35">
        <v>176.4</v>
      </c>
      <c r="F144" s="31">
        <v>0.84399999999999997</v>
      </c>
      <c r="G144" s="32">
        <f>209*F144</f>
        <v>176.39599999999999</v>
      </c>
      <c r="H144" s="33">
        <f>G144+14.7</f>
        <v>191.09599999999998</v>
      </c>
    </row>
    <row r="145" spans="1:8" ht="18.95" hidden="1" customHeight="1">
      <c r="A145" s="31" t="s">
        <v>1109</v>
      </c>
      <c r="B145" s="40" t="s">
        <v>1379</v>
      </c>
      <c r="C145" s="34" t="s">
        <v>1380</v>
      </c>
      <c r="D145" s="34" t="s">
        <v>1074</v>
      </c>
      <c r="E145" s="35">
        <v>179.74</v>
      </c>
      <c r="F145" s="31">
        <v>0.86</v>
      </c>
      <c r="G145" s="32">
        <f>209*F145</f>
        <v>179.74</v>
      </c>
      <c r="H145" s="33">
        <f>G145+14.7</f>
        <v>194.44</v>
      </c>
    </row>
    <row r="146" spans="1:8" ht="18.95" customHeight="1">
      <c r="A146" s="31" t="s">
        <v>1082</v>
      </c>
      <c r="B146" s="40" t="s">
        <v>1381</v>
      </c>
      <c r="C146" s="34" t="s">
        <v>1531</v>
      </c>
      <c r="D146" s="34" t="s">
        <v>1529</v>
      </c>
      <c r="E146" s="35">
        <v>5.63</v>
      </c>
      <c r="F146" s="34"/>
      <c r="G146" s="43">
        <f>12*0.4</f>
        <v>4.8000000000000007</v>
      </c>
      <c r="H146" s="33">
        <f>G146+0.83</f>
        <v>5.6300000000000008</v>
      </c>
    </row>
    <row r="147" spans="1:8" ht="18.95" hidden="1" customHeight="1">
      <c r="A147" s="31" t="s">
        <v>1109</v>
      </c>
      <c r="B147" s="40" t="s">
        <v>1382</v>
      </c>
      <c r="C147" s="34" t="s">
        <v>1383</v>
      </c>
      <c r="D147" s="34" t="s">
        <v>1081</v>
      </c>
      <c r="E147" s="35">
        <v>21.52</v>
      </c>
      <c r="F147" s="31">
        <v>1.0760000000000001</v>
      </c>
      <c r="G147" s="32">
        <f>20*F147</f>
        <v>21.520000000000003</v>
      </c>
      <c r="H147" s="33">
        <f>G147+1.78</f>
        <v>23.300000000000004</v>
      </c>
    </row>
    <row r="148" spans="1:8" ht="18.95" customHeight="1">
      <c r="A148" s="31" t="s">
        <v>1082</v>
      </c>
      <c r="B148" s="40" t="s">
        <v>1384</v>
      </c>
      <c r="C148" s="34" t="s">
        <v>1532</v>
      </c>
      <c r="D148" s="34" t="s">
        <v>1353</v>
      </c>
      <c r="E148" s="35"/>
      <c r="F148" s="21"/>
      <c r="G148" s="32">
        <v>180</v>
      </c>
      <c r="H148" s="33">
        <f>180+14.7</f>
        <v>194.7</v>
      </c>
    </row>
    <row r="149" spans="1:8" ht="18.95" customHeight="1">
      <c r="A149" s="31" t="s">
        <v>1082</v>
      </c>
      <c r="B149" s="40" t="s">
        <v>1385</v>
      </c>
      <c r="C149" s="34" t="s">
        <v>1533</v>
      </c>
      <c r="D149" s="34" t="s">
        <v>1386</v>
      </c>
      <c r="E149" s="35"/>
      <c r="F149" s="34"/>
      <c r="G149" s="43">
        <v>170</v>
      </c>
      <c r="H149" s="33">
        <f>G149+14.7</f>
        <v>184.7</v>
      </c>
    </row>
    <row r="150" spans="1:8" ht="18.95" customHeight="1">
      <c r="A150" s="31" t="s">
        <v>1082</v>
      </c>
      <c r="B150" s="40" t="s">
        <v>1387</v>
      </c>
      <c r="C150" s="34" t="s">
        <v>1534</v>
      </c>
      <c r="D150" s="34" t="s">
        <v>1386</v>
      </c>
      <c r="E150" s="35"/>
      <c r="F150" s="34"/>
      <c r="G150" s="43">
        <v>170</v>
      </c>
      <c r="H150" s="33">
        <f>G150+14.7</f>
        <v>184.7</v>
      </c>
    </row>
    <row r="151" spans="1:8" ht="18.95" hidden="1" customHeight="1">
      <c r="A151" s="31" t="s">
        <v>655</v>
      </c>
      <c r="B151" s="40" t="s">
        <v>1388</v>
      </c>
      <c r="C151" s="34" t="s">
        <v>1389</v>
      </c>
      <c r="D151" s="34" t="s">
        <v>1074</v>
      </c>
      <c r="E151" s="35"/>
      <c r="F151" s="31">
        <v>0.82699999999999996</v>
      </c>
      <c r="G151" s="32">
        <f>209*F151</f>
        <v>172.84299999999999</v>
      </c>
      <c r="H151" s="33">
        <f>G151+14.7</f>
        <v>187.54299999999998</v>
      </c>
    </row>
    <row r="152" spans="1:8" ht="18.95" hidden="1" customHeight="1">
      <c r="A152" s="31" t="s">
        <v>1071</v>
      </c>
      <c r="B152" s="40" t="s">
        <v>1390</v>
      </c>
      <c r="C152" s="34" t="s">
        <v>1391</v>
      </c>
      <c r="D152" s="34" t="s">
        <v>1081</v>
      </c>
      <c r="E152" s="35"/>
      <c r="F152" s="31">
        <v>0.878</v>
      </c>
      <c r="G152" s="32">
        <f>20*F152</f>
        <v>17.559999999999999</v>
      </c>
      <c r="H152" s="33">
        <f>G152+1.78</f>
        <v>19.34</v>
      </c>
    </row>
    <row r="153" spans="1:8" ht="18.95" hidden="1" customHeight="1">
      <c r="A153" s="31" t="s">
        <v>1071</v>
      </c>
      <c r="B153" s="40" t="s">
        <v>1392</v>
      </c>
      <c r="C153" s="34" t="s">
        <v>1393</v>
      </c>
      <c r="D153" s="34" t="s">
        <v>1074</v>
      </c>
      <c r="E153" s="35"/>
      <c r="F153" s="31">
        <v>0.84899999999999998</v>
      </c>
      <c r="G153" s="32">
        <f>209*F153</f>
        <v>177.441</v>
      </c>
      <c r="H153" s="33">
        <f>G153+14.7</f>
        <v>192.14099999999999</v>
      </c>
    </row>
    <row r="154" spans="1:8" ht="18.95" hidden="1" customHeight="1">
      <c r="A154" s="31" t="s">
        <v>1071</v>
      </c>
      <c r="B154" s="40" t="s">
        <v>1394</v>
      </c>
      <c r="C154" s="34" t="s">
        <v>1395</v>
      </c>
      <c r="D154" s="34" t="s">
        <v>1081</v>
      </c>
      <c r="E154" s="35"/>
      <c r="F154" s="31">
        <v>0.84899999999999998</v>
      </c>
      <c r="G154" s="32">
        <f>20*F154</f>
        <v>16.98</v>
      </c>
      <c r="H154" s="33">
        <f>G154+1.78</f>
        <v>18.760000000000002</v>
      </c>
    </row>
    <row r="155" spans="1:8" ht="18.95" hidden="1" customHeight="1">
      <c r="A155" s="31" t="s">
        <v>1071</v>
      </c>
      <c r="B155" s="40" t="s">
        <v>1396</v>
      </c>
      <c r="C155" s="34" t="s">
        <v>1397</v>
      </c>
      <c r="D155" s="34" t="s">
        <v>1074</v>
      </c>
      <c r="E155" s="35"/>
      <c r="F155" s="31">
        <v>0.879</v>
      </c>
      <c r="G155" s="32">
        <f>209*F155</f>
        <v>183.71100000000001</v>
      </c>
      <c r="H155" s="33">
        <f>G155+14.7</f>
        <v>198.411</v>
      </c>
    </row>
    <row r="156" spans="1:8" ht="18.95" customHeight="1">
      <c r="A156" s="31" t="s">
        <v>1082</v>
      </c>
      <c r="B156" s="40" t="s">
        <v>1398</v>
      </c>
      <c r="C156" s="34" t="s">
        <v>1535</v>
      </c>
      <c r="D156" s="34" t="s">
        <v>1353</v>
      </c>
      <c r="E156" s="35"/>
      <c r="F156" s="34"/>
      <c r="G156" s="32">
        <v>180</v>
      </c>
      <c r="H156" s="33">
        <f>180+14.7</f>
        <v>194.7</v>
      </c>
    </row>
    <row r="157" spans="1:8" ht="18.95" hidden="1" customHeight="1">
      <c r="A157" s="31" t="s">
        <v>1071</v>
      </c>
      <c r="B157" s="40" t="s">
        <v>1399</v>
      </c>
      <c r="C157" s="34" t="s">
        <v>1400</v>
      </c>
      <c r="D157" s="34" t="s">
        <v>1070</v>
      </c>
      <c r="E157" s="35"/>
      <c r="F157" s="31">
        <v>0.85</v>
      </c>
      <c r="G157" s="32">
        <f>16*F157</f>
        <v>13.6</v>
      </c>
      <c r="H157" s="33">
        <f t="shared" ref="H157:H159" si="41">G157+0.83</f>
        <v>14.43</v>
      </c>
    </row>
    <row r="158" spans="1:8" ht="18.95" hidden="1" customHeight="1">
      <c r="A158" s="31" t="s">
        <v>1401</v>
      </c>
      <c r="B158" s="40" t="s">
        <v>1402</v>
      </c>
      <c r="C158" s="34" t="s">
        <v>1403</v>
      </c>
      <c r="D158" s="34" t="s">
        <v>1146</v>
      </c>
      <c r="E158" s="35">
        <v>11.06</v>
      </c>
      <c r="F158" s="31">
        <v>0.87</v>
      </c>
      <c r="G158" s="32">
        <f>12*F158</f>
        <v>10.44</v>
      </c>
      <c r="H158" s="33">
        <f t="shared" si="41"/>
        <v>11.27</v>
      </c>
    </row>
    <row r="159" spans="1:8" ht="18.95" hidden="1" customHeight="1">
      <c r="A159" s="31" t="s">
        <v>1401</v>
      </c>
      <c r="B159" s="40" t="s">
        <v>1404</v>
      </c>
      <c r="C159" s="34" t="s">
        <v>1405</v>
      </c>
      <c r="D159" s="34" t="s">
        <v>1146</v>
      </c>
      <c r="E159" s="35">
        <v>10.92</v>
      </c>
      <c r="F159" s="31">
        <v>0.85799999999999998</v>
      </c>
      <c r="G159" s="32">
        <f>12*F159</f>
        <v>10.295999999999999</v>
      </c>
      <c r="H159" s="33">
        <f t="shared" si="41"/>
        <v>11.125999999999999</v>
      </c>
    </row>
    <row r="160" spans="1:8" ht="18" hidden="1" customHeight="1">
      <c r="A160" s="31" t="s">
        <v>1071</v>
      </c>
      <c r="B160" s="40" t="s">
        <v>1406</v>
      </c>
      <c r="C160" s="34" t="s">
        <v>1407</v>
      </c>
      <c r="D160" s="34" t="s">
        <v>1074</v>
      </c>
      <c r="E160" s="35">
        <v>189.77</v>
      </c>
      <c r="F160" s="31">
        <v>0.90800000000000003</v>
      </c>
      <c r="G160" s="32">
        <f t="shared" ref="G160:G161" si="42">209*F160</f>
        <v>189.77200000000002</v>
      </c>
      <c r="H160" s="33">
        <f t="shared" ref="H160:H161" si="43">G160+14.7</f>
        <v>204.47200000000001</v>
      </c>
    </row>
    <row r="161" spans="1:8" ht="18" hidden="1" customHeight="1">
      <c r="A161" s="31" t="s">
        <v>1408</v>
      </c>
      <c r="B161" s="40" t="s">
        <v>1409</v>
      </c>
      <c r="C161" s="34" t="s">
        <v>1410</v>
      </c>
      <c r="D161" s="34" t="s">
        <v>1074</v>
      </c>
      <c r="E161" s="35"/>
      <c r="F161" s="27">
        <v>0.86899999999999999</v>
      </c>
      <c r="G161" s="32">
        <f t="shared" si="42"/>
        <v>181.62100000000001</v>
      </c>
      <c r="H161" s="33">
        <f t="shared" si="43"/>
        <v>196.321</v>
      </c>
    </row>
    <row r="162" spans="1:8" ht="20.100000000000001" hidden="1" customHeight="1">
      <c r="A162" s="27" t="s">
        <v>908</v>
      </c>
      <c r="B162" s="40" t="s">
        <v>1411</v>
      </c>
      <c r="C162" s="29" t="s">
        <v>1412</v>
      </c>
      <c r="D162" s="27" t="s">
        <v>1081</v>
      </c>
      <c r="E162" s="35"/>
      <c r="F162" s="31">
        <v>0.89</v>
      </c>
      <c r="G162" s="32">
        <f>20*F162</f>
        <v>17.8</v>
      </c>
      <c r="H162" s="33">
        <f>G162+1.78</f>
        <v>19.580000000000002</v>
      </c>
    </row>
    <row r="163" spans="1:8" ht="20.100000000000001" customHeight="1">
      <c r="A163" s="27" t="s">
        <v>1413</v>
      </c>
      <c r="B163" s="40" t="s">
        <v>1414</v>
      </c>
      <c r="C163" s="29" t="s">
        <v>1536</v>
      </c>
      <c r="D163" s="27" t="s">
        <v>1415</v>
      </c>
      <c r="E163" s="35"/>
      <c r="F163" s="31"/>
      <c r="G163" s="32">
        <v>190</v>
      </c>
      <c r="H163" s="33">
        <f>G163+14.7</f>
        <v>204.7</v>
      </c>
    </row>
    <row r="164" spans="1:8" ht="20.100000000000001" hidden="1" customHeight="1">
      <c r="A164" s="27" t="s">
        <v>1067</v>
      </c>
      <c r="B164" s="40" t="s">
        <v>1416</v>
      </c>
      <c r="C164" s="29" t="s">
        <v>1417</v>
      </c>
      <c r="D164" s="27" t="s">
        <v>1074</v>
      </c>
      <c r="E164" s="35">
        <v>174.72</v>
      </c>
      <c r="F164" s="31">
        <v>0.83599999999999997</v>
      </c>
      <c r="G164" s="32">
        <f t="shared" ref="G164:G165" si="44">F164*209</f>
        <v>174.72399999999999</v>
      </c>
      <c r="H164" s="33">
        <f t="shared" ref="H164:H166" si="45">G164+14.7</f>
        <v>189.42399999999998</v>
      </c>
    </row>
    <row r="165" spans="1:8" ht="20.100000000000001" hidden="1" customHeight="1">
      <c r="A165" s="27" t="s">
        <v>1067</v>
      </c>
      <c r="B165" s="40" t="s">
        <v>1418</v>
      </c>
      <c r="C165" s="29" t="s">
        <v>1419</v>
      </c>
      <c r="D165" s="27" t="s">
        <v>1074</v>
      </c>
      <c r="E165" s="35"/>
      <c r="F165" s="31">
        <v>0.83609999999999995</v>
      </c>
      <c r="G165" s="32">
        <f t="shared" si="44"/>
        <v>174.7449</v>
      </c>
      <c r="H165" s="33">
        <f t="shared" si="45"/>
        <v>189.44489999999999</v>
      </c>
    </row>
    <row r="166" spans="1:8" ht="20.100000000000001" hidden="1" customHeight="1">
      <c r="A166" s="27" t="s">
        <v>1126</v>
      </c>
      <c r="B166" s="40" t="s">
        <v>1420</v>
      </c>
      <c r="C166" s="29" t="s">
        <v>1421</v>
      </c>
      <c r="D166" s="27" t="s">
        <v>1074</v>
      </c>
      <c r="E166" s="35"/>
      <c r="F166" s="31">
        <v>0.87</v>
      </c>
      <c r="G166" s="32">
        <f>209*F166</f>
        <v>181.83</v>
      </c>
      <c r="H166" s="33">
        <f t="shared" si="45"/>
        <v>196.53</v>
      </c>
    </row>
    <row r="167" spans="1:8" ht="21" hidden="1" customHeight="1">
      <c r="A167" s="31" t="s">
        <v>1126</v>
      </c>
      <c r="B167" s="30" t="s">
        <v>1422</v>
      </c>
      <c r="C167" s="34" t="s">
        <v>1423</v>
      </c>
      <c r="D167" s="27" t="s">
        <v>1074</v>
      </c>
      <c r="E167" s="44"/>
      <c r="F167" s="97">
        <v>0.82499999999999996</v>
      </c>
      <c r="G167" s="97">
        <f>209*F167</f>
        <v>172.42499999999998</v>
      </c>
      <c r="H167" s="35">
        <f>G167+14.7</f>
        <v>187.12499999999997</v>
      </c>
    </row>
    <row r="168" spans="1:8" ht="20.100000000000001" customHeight="1">
      <c r="A168" s="27" t="s">
        <v>1067</v>
      </c>
      <c r="B168" s="30" t="s">
        <v>1424</v>
      </c>
      <c r="C168" s="31" t="s">
        <v>1537</v>
      </c>
      <c r="D168" s="31" t="s">
        <v>1425</v>
      </c>
      <c r="E168" s="35"/>
      <c r="F168" s="31">
        <v>0.84599999999999997</v>
      </c>
      <c r="G168" s="32">
        <f>15*F168</f>
        <v>12.69</v>
      </c>
      <c r="H168" s="33">
        <f>G168+0.83</f>
        <v>13.52</v>
      </c>
    </row>
    <row r="169" spans="1:8" ht="20.100000000000001" hidden="1" customHeight="1">
      <c r="A169" s="31" t="s">
        <v>1071</v>
      </c>
      <c r="B169" s="30" t="s">
        <v>1426</v>
      </c>
      <c r="C169" s="31" t="s">
        <v>1427</v>
      </c>
      <c r="D169" s="27" t="s">
        <v>1074</v>
      </c>
      <c r="E169" s="35"/>
      <c r="F169" s="31">
        <v>0.89500000000000002</v>
      </c>
      <c r="G169" s="32">
        <f>209*F169</f>
        <v>187.05500000000001</v>
      </c>
      <c r="H169" s="33">
        <f>G169+14.7</f>
        <v>201.755</v>
      </c>
    </row>
  </sheetData>
  <autoFilter ref="A1:J169" xr:uid="{00000000-0001-0000-0200-000000000000}">
    <filterColumn colId="3">
      <filters>
        <filter val="12*0.4kg/CTN"/>
        <filter val="170KG/DRUM"/>
        <filter val="180KG/DRUM"/>
        <filter val="180KG/PAIL"/>
        <filter val="190KG/DRUM"/>
        <filter val="208.1L/DRUM"/>
        <filter val="208L/DRUM"/>
        <filter val="3*5L/CTN"/>
      </filters>
    </filterColumn>
  </autoFilter>
  <phoneticPr fontId="30" type="noConversion"/>
  <pageMargins left="0.75" right="0.75" top="1" bottom="1" header="0.5" footer="0.5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6"/>
  <sheetViews>
    <sheetView workbookViewId="0">
      <selection activeCell="B15" sqref="B15"/>
    </sheetView>
  </sheetViews>
  <sheetFormatPr defaultColWidth="9" defaultRowHeight="13.5"/>
  <cols>
    <col min="1" max="1" width="14" customWidth="1"/>
    <col min="2" max="2" width="39.375" customWidth="1"/>
    <col min="3" max="5" width="14" customWidth="1"/>
    <col min="6" max="6" width="46" customWidth="1"/>
    <col min="7" max="7" width="14" customWidth="1"/>
  </cols>
  <sheetData>
    <row r="1" spans="1:7" s="17" customFormat="1" ht="54.95" customHeight="1">
      <c r="A1" s="18" t="s">
        <v>1428</v>
      </c>
      <c r="B1" s="18" t="s">
        <v>1429</v>
      </c>
      <c r="C1" s="18" t="s">
        <v>1430</v>
      </c>
      <c r="D1" s="19"/>
      <c r="E1" s="18" t="s">
        <v>1431</v>
      </c>
      <c r="F1" s="18" t="s">
        <v>1432</v>
      </c>
      <c r="G1" s="18" t="s">
        <v>1430</v>
      </c>
    </row>
    <row r="2" spans="1:7">
      <c r="A2" s="20" t="s">
        <v>1433</v>
      </c>
      <c r="B2" s="20" t="s">
        <v>1434</v>
      </c>
      <c r="C2" s="20" t="s">
        <v>1435</v>
      </c>
      <c r="D2" s="20"/>
      <c r="E2" s="20" t="s">
        <v>1436</v>
      </c>
      <c r="F2" s="20" t="s">
        <v>1437</v>
      </c>
      <c r="G2" s="20" t="s">
        <v>1435</v>
      </c>
    </row>
    <row r="3" spans="1:7">
      <c r="A3" s="20" t="s">
        <v>1438</v>
      </c>
      <c r="B3" s="20" t="s">
        <v>1439</v>
      </c>
      <c r="C3" s="20" t="s">
        <v>1435</v>
      </c>
      <c r="D3" s="20"/>
      <c r="E3" s="20" t="s">
        <v>1440</v>
      </c>
      <c r="F3" s="95" t="s">
        <v>1441</v>
      </c>
      <c r="G3" s="20" t="s">
        <v>1435</v>
      </c>
    </row>
    <row r="4" spans="1:7">
      <c r="A4" s="20" t="s">
        <v>1442</v>
      </c>
      <c r="B4" s="20" t="s">
        <v>1443</v>
      </c>
      <c r="C4" s="20" t="s">
        <v>1435</v>
      </c>
      <c r="D4" s="20"/>
      <c r="E4" s="20" t="s">
        <v>1444</v>
      </c>
      <c r="F4" s="20" t="s">
        <v>1445</v>
      </c>
      <c r="G4" s="20" t="s">
        <v>1435</v>
      </c>
    </row>
    <row r="5" spans="1:7">
      <c r="A5" s="20" t="s">
        <v>1446</v>
      </c>
      <c r="B5" s="20" t="s">
        <v>1447</v>
      </c>
      <c r="C5" s="20" t="s">
        <v>1435</v>
      </c>
      <c r="D5" s="20"/>
      <c r="E5" s="20"/>
      <c r="F5" s="20"/>
      <c r="G5" s="20"/>
    </row>
    <row r="6" spans="1:7">
      <c r="A6" s="20" t="s">
        <v>1448</v>
      </c>
      <c r="B6" s="20" t="s">
        <v>1449</v>
      </c>
      <c r="C6" s="20" t="s">
        <v>1435</v>
      </c>
      <c r="D6" s="20"/>
      <c r="E6" s="20"/>
      <c r="F6" s="20"/>
      <c r="G6" s="20"/>
    </row>
    <row r="7" spans="1:7">
      <c r="A7" s="20" t="s">
        <v>1450</v>
      </c>
      <c r="B7" s="20" t="s">
        <v>1451</v>
      </c>
      <c r="C7" s="20" t="s">
        <v>1435</v>
      </c>
      <c r="D7" s="20" t="s">
        <v>1452</v>
      </c>
      <c r="E7" s="20"/>
      <c r="F7" s="20"/>
      <c r="G7" s="20"/>
    </row>
    <row r="8" spans="1:7">
      <c r="A8" s="20" t="s">
        <v>1453</v>
      </c>
      <c r="B8" s="20" t="s">
        <v>1454</v>
      </c>
      <c r="C8" s="20" t="s">
        <v>1435</v>
      </c>
      <c r="D8" s="20" t="s">
        <v>1455</v>
      </c>
      <c r="E8" s="20"/>
      <c r="F8" s="20"/>
      <c r="G8" s="20"/>
    </row>
    <row r="9" spans="1:7">
      <c r="A9" s="20" t="s">
        <v>1456</v>
      </c>
      <c r="B9" s="20" t="s">
        <v>1457</v>
      </c>
      <c r="C9" s="20" t="s">
        <v>1435</v>
      </c>
      <c r="D9" s="20" t="s">
        <v>1458</v>
      </c>
      <c r="E9" s="20"/>
      <c r="F9" s="20"/>
      <c r="G9" s="20"/>
    </row>
    <row r="10" spans="1:7">
      <c r="A10" s="20" t="s">
        <v>1459</v>
      </c>
      <c r="B10" s="20" t="s">
        <v>1460</v>
      </c>
      <c r="C10" s="20" t="s">
        <v>1435</v>
      </c>
      <c r="D10" s="20" t="s">
        <v>1461</v>
      </c>
      <c r="E10" s="20"/>
      <c r="F10" s="20"/>
      <c r="G10" s="20"/>
    </row>
    <row r="11" spans="1:7">
      <c r="A11" s="20" t="s">
        <v>1462</v>
      </c>
      <c r="B11" s="20" t="s">
        <v>1463</v>
      </c>
      <c r="C11" s="20" t="s">
        <v>1435</v>
      </c>
      <c r="D11" s="20"/>
      <c r="E11" s="20"/>
      <c r="F11" s="20"/>
      <c r="G11" s="20"/>
    </row>
    <row r="12" spans="1:7">
      <c r="A12" s="20" t="s">
        <v>1464</v>
      </c>
      <c r="B12" s="20" t="s">
        <v>1465</v>
      </c>
      <c r="C12" s="20" t="s">
        <v>1435</v>
      </c>
      <c r="D12" s="20"/>
      <c r="E12" s="20"/>
      <c r="F12" s="20"/>
      <c r="G12" s="20"/>
    </row>
    <row r="13" spans="1:7">
      <c r="A13" s="20" t="s">
        <v>1466</v>
      </c>
      <c r="B13" s="20" t="s">
        <v>1467</v>
      </c>
      <c r="C13" s="20" t="s">
        <v>1435</v>
      </c>
      <c r="D13" s="20"/>
      <c r="E13" s="20"/>
      <c r="F13" s="20"/>
      <c r="G13" s="20"/>
    </row>
    <row r="14" spans="1:7">
      <c r="A14" s="20"/>
      <c r="B14" s="20"/>
      <c r="C14" s="20"/>
      <c r="D14" s="20"/>
      <c r="E14" s="20"/>
      <c r="F14" s="20"/>
      <c r="G14" s="20"/>
    </row>
    <row r="15" spans="1:7">
      <c r="A15" s="20"/>
      <c r="B15" s="20"/>
      <c r="C15" s="20"/>
      <c r="D15" s="20"/>
      <c r="E15" s="20"/>
      <c r="F15" s="20"/>
      <c r="G15" s="20"/>
    </row>
    <row r="16" spans="1:7">
      <c r="A16" s="20"/>
      <c r="B16" s="20"/>
      <c r="C16" s="20"/>
      <c r="D16" s="20"/>
      <c r="E16" s="20"/>
      <c r="F16" s="20"/>
      <c r="G16" s="20"/>
    </row>
    <row r="17" spans="1:7">
      <c r="A17" s="20"/>
      <c r="B17" s="20"/>
      <c r="C17" s="20"/>
      <c r="D17" s="20"/>
      <c r="E17" s="20"/>
      <c r="F17" s="20"/>
      <c r="G17" s="20"/>
    </row>
    <row r="18" spans="1:7">
      <c r="A18" s="20"/>
      <c r="B18" s="20"/>
      <c r="C18" s="20"/>
      <c r="D18" s="20"/>
      <c r="E18" s="20"/>
      <c r="F18" s="20"/>
      <c r="G18" s="20"/>
    </row>
    <row r="19" spans="1:7">
      <c r="A19" s="20"/>
      <c r="B19" s="20"/>
      <c r="C19" s="20"/>
      <c r="D19" s="20"/>
      <c r="E19" s="20"/>
      <c r="F19" s="20"/>
      <c r="G19" s="20"/>
    </row>
    <row r="20" spans="1:7" s="17" customFormat="1" ht="54.95" customHeight="1">
      <c r="A20" s="18" t="s">
        <v>1428</v>
      </c>
      <c r="B20" s="18" t="s">
        <v>1429</v>
      </c>
      <c r="C20" s="18" t="s">
        <v>1430</v>
      </c>
      <c r="D20" s="19"/>
      <c r="E20" s="18" t="s">
        <v>1431</v>
      </c>
      <c r="F20" s="18" t="s">
        <v>1432</v>
      </c>
      <c r="G20" s="18" t="s">
        <v>1430</v>
      </c>
    </row>
    <row r="21" spans="1:7">
      <c r="A21" s="20" t="s">
        <v>1468</v>
      </c>
      <c r="B21" s="20" t="s">
        <v>1465</v>
      </c>
      <c r="C21" s="20" t="s">
        <v>1439</v>
      </c>
      <c r="D21" s="20"/>
      <c r="E21" s="20" t="s">
        <v>1469</v>
      </c>
      <c r="F21" s="20" t="s">
        <v>1437</v>
      </c>
      <c r="G21" s="20" t="s">
        <v>1439</v>
      </c>
    </row>
    <row r="22" spans="1:7">
      <c r="A22" s="20" t="s">
        <v>1470</v>
      </c>
      <c r="B22" s="20" t="s">
        <v>1471</v>
      </c>
      <c r="C22" s="20" t="s">
        <v>1439</v>
      </c>
      <c r="D22" s="20"/>
      <c r="E22" s="20" t="s">
        <v>1472</v>
      </c>
      <c r="F22" s="20" t="s">
        <v>1473</v>
      </c>
      <c r="G22" s="20" t="s">
        <v>1439</v>
      </c>
    </row>
    <row r="23" spans="1:7">
      <c r="A23" s="20" t="s">
        <v>1474</v>
      </c>
      <c r="B23" s="20" t="s">
        <v>1475</v>
      </c>
      <c r="C23" s="20" t="s">
        <v>1439</v>
      </c>
      <c r="D23" s="20"/>
      <c r="E23" s="20" t="s">
        <v>1476</v>
      </c>
      <c r="F23" s="20" t="s">
        <v>1477</v>
      </c>
      <c r="G23" s="20" t="s">
        <v>1439</v>
      </c>
    </row>
    <row r="24" spans="1:7">
      <c r="A24" s="20" t="s">
        <v>1478</v>
      </c>
      <c r="B24" s="20" t="s">
        <v>1447</v>
      </c>
      <c r="C24" s="20" t="s">
        <v>1439</v>
      </c>
      <c r="D24" s="20"/>
      <c r="E24" s="20"/>
      <c r="F24" s="20"/>
      <c r="G24" s="20"/>
    </row>
    <row r="25" spans="1:7">
      <c r="A25" s="20" t="s">
        <v>1479</v>
      </c>
      <c r="B25" s="20" t="s">
        <v>1480</v>
      </c>
      <c r="C25" s="20" t="s">
        <v>1439</v>
      </c>
      <c r="D25" s="20"/>
      <c r="E25" s="20"/>
      <c r="F25" s="20"/>
      <c r="G25" s="20"/>
    </row>
    <row r="26" spans="1:7">
      <c r="A26" s="20" t="s">
        <v>1481</v>
      </c>
      <c r="B26" s="20" t="s">
        <v>1435</v>
      </c>
      <c r="C26" s="20" t="s">
        <v>1439</v>
      </c>
      <c r="D26" s="20"/>
      <c r="E26" s="20"/>
      <c r="F26" s="20"/>
      <c r="G26" s="20"/>
    </row>
    <row r="27" spans="1:7">
      <c r="A27" s="20"/>
      <c r="B27" s="20"/>
      <c r="C27" s="20"/>
      <c r="D27" s="20"/>
      <c r="E27" s="20"/>
      <c r="F27" s="20"/>
      <c r="G27" s="20"/>
    </row>
    <row r="28" spans="1:7">
      <c r="A28" s="20"/>
      <c r="B28" s="20"/>
      <c r="C28" s="20"/>
      <c r="D28" s="20"/>
      <c r="E28" s="20"/>
      <c r="F28" s="20"/>
      <c r="G28" s="20"/>
    </row>
    <row r="29" spans="1:7">
      <c r="A29" s="20"/>
      <c r="B29" s="20"/>
      <c r="C29" s="20"/>
      <c r="D29" s="20"/>
      <c r="E29" s="20"/>
      <c r="F29" s="20"/>
      <c r="G29" s="20"/>
    </row>
    <row r="30" spans="1:7">
      <c r="A30" s="20"/>
      <c r="B30" s="20"/>
      <c r="C30" s="20"/>
      <c r="D30" s="20"/>
      <c r="E30" s="20"/>
      <c r="F30" s="20"/>
      <c r="G30" s="20"/>
    </row>
    <row r="31" spans="1:7">
      <c r="A31" s="20"/>
      <c r="B31" s="20"/>
      <c r="C31" s="20"/>
      <c r="D31" s="20"/>
      <c r="E31" s="20"/>
      <c r="F31" s="20"/>
      <c r="G31" s="20"/>
    </row>
    <row r="32" spans="1:7">
      <c r="A32" s="20"/>
      <c r="B32" s="20"/>
      <c r="C32" s="20"/>
      <c r="D32" s="20"/>
      <c r="E32" s="20"/>
      <c r="F32" s="20"/>
      <c r="G32" s="20"/>
    </row>
    <row r="33" spans="1:7">
      <c r="A33" s="20"/>
      <c r="B33" s="20"/>
      <c r="C33" s="20"/>
      <c r="D33" s="20"/>
      <c r="E33" s="20"/>
      <c r="F33" s="20"/>
      <c r="G33" s="20"/>
    </row>
    <row r="34" spans="1:7">
      <c r="A34" s="20"/>
      <c r="B34" s="20"/>
      <c r="C34" s="20"/>
      <c r="D34" s="20"/>
      <c r="E34" s="20"/>
      <c r="F34" s="20"/>
      <c r="G34" s="20"/>
    </row>
    <row r="35" spans="1:7">
      <c r="A35" s="20"/>
      <c r="B35" s="20"/>
      <c r="C35" s="20"/>
      <c r="D35" s="20"/>
      <c r="E35" s="20"/>
      <c r="F35" s="20"/>
      <c r="G35" s="20"/>
    </row>
    <row r="36" spans="1:7">
      <c r="A36" s="20"/>
      <c r="B36" s="20"/>
      <c r="C36" s="20"/>
      <c r="D36" s="20"/>
      <c r="E36" s="20"/>
      <c r="F36" s="20"/>
      <c r="G36" s="20"/>
    </row>
    <row r="37" spans="1:7">
      <c r="A37" s="20"/>
      <c r="B37" s="20"/>
      <c r="C37" s="20"/>
      <c r="D37" s="20"/>
      <c r="E37" s="20"/>
      <c r="F37" s="20"/>
      <c r="G37" s="20"/>
    </row>
    <row r="38" spans="1:7">
      <c r="A38" s="20"/>
      <c r="B38" s="20"/>
      <c r="C38" s="20"/>
      <c r="D38" s="20"/>
      <c r="E38" s="20"/>
      <c r="F38" s="20"/>
      <c r="G38" s="20"/>
    </row>
    <row r="39" spans="1:7" ht="54.95" customHeight="1">
      <c r="A39" s="18" t="s">
        <v>1428</v>
      </c>
      <c r="B39" s="18" t="s">
        <v>1429</v>
      </c>
      <c r="C39" s="18" t="s">
        <v>1430</v>
      </c>
      <c r="D39" s="19"/>
      <c r="E39" s="18" t="s">
        <v>1431</v>
      </c>
      <c r="F39" s="18" t="s">
        <v>1432</v>
      </c>
      <c r="G39" s="18" t="s">
        <v>1430</v>
      </c>
    </row>
    <row r="40" spans="1:7">
      <c r="A40" s="20" t="s">
        <v>1482</v>
      </c>
      <c r="B40" s="20" t="s">
        <v>1483</v>
      </c>
      <c r="C40" s="20" t="s">
        <v>1484</v>
      </c>
      <c r="D40" s="20"/>
      <c r="E40" s="20" t="s">
        <v>1485</v>
      </c>
      <c r="F40" s="20" t="s">
        <v>1486</v>
      </c>
      <c r="G40" s="20" t="s">
        <v>1484</v>
      </c>
    </row>
    <row r="41" spans="1:7">
      <c r="A41" s="20" t="s">
        <v>1487</v>
      </c>
      <c r="B41" s="20" t="s">
        <v>1488</v>
      </c>
      <c r="C41" s="20" t="s">
        <v>1484</v>
      </c>
      <c r="D41" s="20"/>
      <c r="E41" s="20" t="s">
        <v>1489</v>
      </c>
      <c r="F41" s="20" t="s">
        <v>1473</v>
      </c>
      <c r="G41" s="20" t="s">
        <v>1484</v>
      </c>
    </row>
    <row r="42" spans="1:7">
      <c r="A42" s="20"/>
      <c r="B42" s="20"/>
      <c r="C42" s="20"/>
      <c r="D42" s="20"/>
      <c r="E42" s="20" t="s">
        <v>1490</v>
      </c>
      <c r="F42" s="20" t="s">
        <v>1491</v>
      </c>
      <c r="G42" s="20" t="s">
        <v>1484</v>
      </c>
    </row>
    <row r="43" spans="1:7">
      <c r="A43" s="20"/>
      <c r="B43" s="20"/>
      <c r="C43" s="20"/>
      <c r="D43" s="20"/>
      <c r="E43" s="20"/>
      <c r="F43" s="20"/>
      <c r="G43" s="20"/>
    </row>
    <row r="44" spans="1:7">
      <c r="A44" s="20"/>
      <c r="B44" s="20"/>
      <c r="C44" s="20"/>
      <c r="D44" s="20"/>
      <c r="E44" s="20"/>
      <c r="F44" s="20"/>
      <c r="G44" s="20"/>
    </row>
    <row r="45" spans="1:7">
      <c r="A45" s="20"/>
      <c r="B45" s="20"/>
      <c r="C45" s="20"/>
      <c r="D45" s="20"/>
      <c r="E45" s="20"/>
      <c r="F45" s="20"/>
      <c r="G45" s="20"/>
    </row>
    <row r="46" spans="1:7">
      <c r="A46" s="20"/>
      <c r="B46" s="20"/>
      <c r="C46" s="20"/>
      <c r="D46" s="20"/>
      <c r="E46" s="20"/>
      <c r="F46" s="20"/>
      <c r="G46" s="20"/>
    </row>
    <row r="47" spans="1:7">
      <c r="A47" s="20"/>
      <c r="B47" s="20"/>
      <c r="C47" s="20"/>
      <c r="D47" s="20"/>
      <c r="E47" s="20"/>
      <c r="F47" s="20"/>
      <c r="G47" s="20"/>
    </row>
    <row r="48" spans="1:7">
      <c r="A48" s="20"/>
      <c r="B48" s="20"/>
      <c r="C48" s="20"/>
      <c r="D48" s="20"/>
      <c r="E48" s="20"/>
      <c r="F48" s="20"/>
      <c r="G48" s="20"/>
    </row>
    <row r="49" spans="1:7">
      <c r="A49" s="20"/>
      <c r="B49" s="20"/>
      <c r="C49" s="20"/>
      <c r="D49" s="20"/>
      <c r="E49" s="20"/>
      <c r="F49" s="20"/>
      <c r="G49" s="20"/>
    </row>
    <row r="50" spans="1:7">
      <c r="A50" s="20"/>
      <c r="B50" s="20"/>
      <c r="C50" s="20"/>
      <c r="D50" s="20"/>
      <c r="E50" s="20"/>
      <c r="F50" s="20"/>
      <c r="G50" s="20"/>
    </row>
    <row r="51" spans="1:7">
      <c r="A51" s="20"/>
      <c r="B51" s="20"/>
      <c r="C51" s="20"/>
      <c r="D51" s="20"/>
      <c r="E51" s="20"/>
      <c r="F51" s="20"/>
      <c r="G51" s="20"/>
    </row>
    <row r="52" spans="1:7">
      <c r="A52" s="20"/>
      <c r="B52" s="20"/>
      <c r="C52" s="20"/>
      <c r="D52" s="20"/>
      <c r="E52" s="20"/>
      <c r="F52" s="20"/>
      <c r="G52" s="20"/>
    </row>
    <row r="53" spans="1:7">
      <c r="A53" s="20"/>
      <c r="B53" s="20"/>
      <c r="C53" s="20"/>
      <c r="D53" s="20"/>
      <c r="E53" s="20"/>
      <c r="F53" s="20"/>
      <c r="G53" s="20"/>
    </row>
    <row r="54" spans="1:7">
      <c r="A54" s="20"/>
      <c r="B54" s="20"/>
      <c r="C54" s="20"/>
      <c r="D54" s="20"/>
      <c r="E54" s="20"/>
      <c r="F54" s="20"/>
      <c r="G54" s="20"/>
    </row>
    <row r="55" spans="1:7">
      <c r="A55" s="20"/>
      <c r="B55" s="20"/>
      <c r="C55" s="20"/>
      <c r="D55" s="20"/>
      <c r="E55" s="20"/>
      <c r="F55" s="20"/>
      <c r="G55" s="20"/>
    </row>
    <row r="56" spans="1:7">
      <c r="A56" s="20"/>
      <c r="B56" s="20"/>
      <c r="C56" s="20"/>
      <c r="D56" s="20"/>
      <c r="E56" s="20"/>
      <c r="F56" s="20"/>
      <c r="G56" s="20"/>
    </row>
    <row r="57" spans="1:7">
      <c r="A57" s="20"/>
      <c r="B57" s="20"/>
      <c r="C57" s="20"/>
      <c r="D57" s="20"/>
      <c r="E57" s="20"/>
      <c r="F57" s="20"/>
      <c r="G57" s="20"/>
    </row>
    <row r="58" spans="1:7" ht="54.95" customHeight="1">
      <c r="A58" s="18" t="s">
        <v>1428</v>
      </c>
      <c r="B58" s="18" t="s">
        <v>1429</v>
      </c>
      <c r="C58" s="18" t="s">
        <v>1430</v>
      </c>
      <c r="D58" s="19"/>
      <c r="E58" s="18" t="s">
        <v>1431</v>
      </c>
      <c r="F58" s="18" t="s">
        <v>1432</v>
      </c>
      <c r="G58" s="18" t="s">
        <v>1430</v>
      </c>
    </row>
    <row r="59" spans="1:7">
      <c r="A59" s="20" t="s">
        <v>1492</v>
      </c>
      <c r="B59" s="20" t="s">
        <v>1493</v>
      </c>
      <c r="C59" s="20" t="s">
        <v>1443</v>
      </c>
      <c r="D59" s="20"/>
      <c r="E59" s="20" t="s">
        <v>1494</v>
      </c>
      <c r="F59" s="20" t="s">
        <v>1486</v>
      </c>
      <c r="G59" s="20" t="s">
        <v>1443</v>
      </c>
    </row>
    <row r="60" spans="1:7">
      <c r="A60" s="20" t="s">
        <v>1495</v>
      </c>
      <c r="B60" s="20" t="s">
        <v>1496</v>
      </c>
      <c r="C60" s="20" t="s">
        <v>1443</v>
      </c>
      <c r="D60" s="20"/>
      <c r="E60" s="20" t="s">
        <v>1497</v>
      </c>
      <c r="F60" s="20" t="s">
        <v>1498</v>
      </c>
      <c r="G60" s="20" t="s">
        <v>1443</v>
      </c>
    </row>
    <row r="61" spans="1:7">
      <c r="A61" s="20" t="s">
        <v>1499</v>
      </c>
      <c r="B61" s="20" t="s">
        <v>1465</v>
      </c>
      <c r="C61" s="20" t="s">
        <v>1443</v>
      </c>
      <c r="D61" s="20"/>
      <c r="E61" s="20" t="s">
        <v>1500</v>
      </c>
      <c r="F61" s="20" t="s">
        <v>1473</v>
      </c>
      <c r="G61" s="20" t="s">
        <v>1443</v>
      </c>
    </row>
    <row r="62" spans="1:7">
      <c r="A62" s="20" t="s">
        <v>1501</v>
      </c>
      <c r="B62" s="20" t="s">
        <v>1467</v>
      </c>
      <c r="C62" s="20" t="s">
        <v>1443</v>
      </c>
      <c r="D62" s="20"/>
      <c r="E62" s="20" t="s">
        <v>1502</v>
      </c>
      <c r="F62" s="20" t="s">
        <v>1503</v>
      </c>
      <c r="G62" s="20" t="s">
        <v>1443</v>
      </c>
    </row>
    <row r="63" spans="1:7">
      <c r="A63" s="20" t="s">
        <v>1504</v>
      </c>
      <c r="B63" s="20" t="s">
        <v>1505</v>
      </c>
      <c r="C63" s="20" t="s">
        <v>1443</v>
      </c>
      <c r="D63" s="20"/>
      <c r="E63" s="20"/>
      <c r="F63" s="20"/>
      <c r="G63" s="20"/>
    </row>
    <row r="64" spans="1:7">
      <c r="A64" s="20" t="s">
        <v>1506</v>
      </c>
      <c r="B64" s="20" t="s">
        <v>1507</v>
      </c>
      <c r="C64" s="20" t="s">
        <v>1443</v>
      </c>
      <c r="D64" s="20"/>
      <c r="E64" s="20"/>
      <c r="F64" s="20"/>
      <c r="G64" s="20"/>
    </row>
    <row r="65" spans="1:7">
      <c r="A65" s="20" t="s">
        <v>1508</v>
      </c>
      <c r="B65" s="20" t="s">
        <v>1509</v>
      </c>
      <c r="C65" s="20" t="s">
        <v>1443</v>
      </c>
      <c r="D65" s="20"/>
      <c r="E65" s="20"/>
      <c r="F65" s="20"/>
      <c r="G65" s="20"/>
    </row>
    <row r="66" spans="1:7">
      <c r="A66" s="20"/>
      <c r="B66" s="20"/>
      <c r="C66" s="20"/>
      <c r="D66" s="20"/>
      <c r="E66" s="20"/>
      <c r="F66" s="20"/>
      <c r="G66" s="20"/>
    </row>
    <row r="67" spans="1:7">
      <c r="A67" s="20"/>
      <c r="B67" s="20"/>
      <c r="C67" s="20"/>
      <c r="D67" s="20"/>
      <c r="E67" s="20"/>
      <c r="F67" s="20"/>
      <c r="G67" s="20"/>
    </row>
    <row r="68" spans="1:7">
      <c r="A68" s="20"/>
      <c r="B68" s="20"/>
      <c r="C68" s="20"/>
      <c r="D68" s="20"/>
      <c r="E68" s="20"/>
      <c r="F68" s="20"/>
      <c r="G68" s="20"/>
    </row>
    <row r="69" spans="1:7">
      <c r="A69" s="20"/>
      <c r="B69" s="20"/>
      <c r="C69" s="20"/>
      <c r="D69" s="20"/>
      <c r="E69" s="20"/>
      <c r="F69" s="20"/>
      <c r="G69" s="20"/>
    </row>
    <row r="70" spans="1:7">
      <c r="A70" s="20"/>
      <c r="B70" s="20"/>
      <c r="C70" s="20"/>
      <c r="D70" s="20"/>
      <c r="E70" s="20"/>
      <c r="F70" s="20"/>
      <c r="G70" s="20"/>
    </row>
    <row r="71" spans="1:7">
      <c r="A71" s="20"/>
      <c r="B71" s="20"/>
      <c r="C71" s="20"/>
      <c r="D71" s="20"/>
      <c r="E71" s="20"/>
      <c r="F71" s="20"/>
      <c r="G71" s="20"/>
    </row>
    <row r="72" spans="1:7">
      <c r="A72" s="20"/>
      <c r="B72" s="20"/>
      <c r="C72" s="20"/>
      <c r="D72" s="20"/>
      <c r="E72" s="20"/>
      <c r="F72" s="20"/>
      <c r="G72" s="20"/>
    </row>
    <row r="73" spans="1:7">
      <c r="A73" s="20"/>
      <c r="B73" s="20"/>
      <c r="C73" s="20"/>
      <c r="D73" s="20"/>
      <c r="E73" s="20"/>
      <c r="F73" s="20"/>
      <c r="G73" s="20"/>
    </row>
    <row r="74" spans="1:7">
      <c r="A74" s="20"/>
      <c r="B74" s="20"/>
      <c r="C74" s="20"/>
      <c r="D74" s="20"/>
      <c r="E74" s="20"/>
      <c r="F74" s="20"/>
      <c r="G74" s="20"/>
    </row>
    <row r="75" spans="1:7">
      <c r="A75" s="20"/>
      <c r="B75" s="20"/>
      <c r="C75" s="20"/>
      <c r="D75" s="20"/>
      <c r="E75" s="20"/>
      <c r="F75" s="20"/>
      <c r="G75" s="20"/>
    </row>
    <row r="76" spans="1:7">
      <c r="A76" s="20"/>
      <c r="B76" s="20"/>
      <c r="C76" s="20"/>
      <c r="D76" s="20"/>
      <c r="E76" s="20"/>
      <c r="F76" s="20"/>
      <c r="G76" s="20"/>
    </row>
  </sheetData>
  <phoneticPr fontId="30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85"/>
  <sheetViews>
    <sheetView workbookViewId="0">
      <pane ySplit="1" topLeftCell="A6" activePane="bottomLeft" state="frozen"/>
      <selection pane="bottomLeft" activeCell="K17" sqref="K17"/>
    </sheetView>
  </sheetViews>
  <sheetFormatPr defaultColWidth="9" defaultRowHeight="13.5"/>
  <cols>
    <col min="3" max="3" width="19.5" customWidth="1"/>
    <col min="4" max="4" width="11.625" customWidth="1"/>
    <col min="5" max="5" width="20.5" customWidth="1"/>
    <col min="8" max="8" width="10.125" customWidth="1"/>
    <col min="13" max="13" width="15" customWidth="1"/>
    <col min="14" max="14" width="12.875" customWidth="1"/>
    <col min="15" max="15" width="14.625" customWidth="1"/>
    <col min="16" max="16" width="12.75" customWidth="1"/>
    <col min="17" max="17" width="12.5" customWidth="1"/>
    <col min="18" max="18" width="15.5" customWidth="1"/>
    <col min="19" max="19" width="10.875" customWidth="1"/>
    <col min="20" max="20" width="11.375" customWidth="1"/>
    <col min="21" max="21" width="15.5" customWidth="1"/>
    <col min="32" max="32" width="15.875" customWidth="1"/>
    <col min="33" max="33" width="18" customWidth="1"/>
    <col min="34" max="34" width="15.375" customWidth="1"/>
    <col min="35" max="35" width="13.75" customWidth="1"/>
    <col min="36" max="36" width="16" customWidth="1"/>
  </cols>
  <sheetData>
    <row r="1" spans="1:39" s="1" customFormat="1" ht="57" customHeight="1">
      <c r="A1" s="3" t="s">
        <v>1510</v>
      </c>
      <c r="B1" s="3" t="s">
        <v>1428</v>
      </c>
      <c r="C1" s="3" t="s">
        <v>1511</v>
      </c>
      <c r="D1" s="3" t="s">
        <v>1512</v>
      </c>
      <c r="E1" s="3" t="s">
        <v>1513</v>
      </c>
      <c r="F1" s="4" t="s">
        <v>1514</v>
      </c>
      <c r="G1" s="3" t="s">
        <v>1515</v>
      </c>
      <c r="H1" s="3" t="s">
        <v>1516</v>
      </c>
      <c r="I1" s="3" t="s">
        <v>1517</v>
      </c>
      <c r="J1" s="3" t="s">
        <v>1518</v>
      </c>
      <c r="K1" s="3" t="s">
        <v>1519</v>
      </c>
      <c r="L1" s="3" t="s">
        <v>1520</v>
      </c>
      <c r="M1" s="3" t="s">
        <v>1521</v>
      </c>
      <c r="N1" s="3" t="s">
        <v>1522</v>
      </c>
      <c r="O1" s="3" t="s">
        <v>1523</v>
      </c>
      <c r="P1" s="3" t="s">
        <v>1524</v>
      </c>
      <c r="Q1" s="3" t="s">
        <v>1525</v>
      </c>
      <c r="R1" s="3" t="s">
        <v>1526</v>
      </c>
      <c r="S1" s="13" t="s">
        <v>1510</v>
      </c>
      <c r="T1" s="13" t="s">
        <v>1527</v>
      </c>
      <c r="U1" s="13" t="s">
        <v>1528</v>
      </c>
      <c r="V1" s="13" t="s">
        <v>1512</v>
      </c>
      <c r="W1" s="13" t="s">
        <v>1513</v>
      </c>
      <c r="X1" s="14" t="s">
        <v>1514</v>
      </c>
      <c r="Y1" s="13" t="s">
        <v>1515</v>
      </c>
      <c r="Z1" s="13" t="s">
        <v>1516</v>
      </c>
      <c r="AA1" s="13" t="s">
        <v>1517</v>
      </c>
      <c r="AB1" s="13" t="s">
        <v>1518</v>
      </c>
      <c r="AC1" s="13" t="s">
        <v>1519</v>
      </c>
      <c r="AD1" s="13" t="s">
        <v>1520</v>
      </c>
      <c r="AE1" s="13" t="s">
        <v>1521</v>
      </c>
      <c r="AF1" s="13" t="s">
        <v>1522</v>
      </c>
      <c r="AG1" s="13" t="s">
        <v>1523</v>
      </c>
      <c r="AH1" s="13" t="s">
        <v>1524</v>
      </c>
      <c r="AI1" s="13" t="s">
        <v>1525</v>
      </c>
      <c r="AJ1" s="13" t="s">
        <v>1526</v>
      </c>
      <c r="AK1" s="13"/>
      <c r="AL1" s="13"/>
      <c r="AM1" s="16"/>
    </row>
    <row r="2" spans="1:39" ht="24">
      <c r="A2" s="99" t="s">
        <v>1435</v>
      </c>
      <c r="B2" s="5" t="s">
        <v>1433</v>
      </c>
      <c r="C2" s="6" t="s">
        <v>1434</v>
      </c>
      <c r="D2" s="6"/>
      <c r="E2" s="7"/>
      <c r="F2" s="8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00" t="s">
        <v>1435</v>
      </c>
      <c r="T2" s="15" t="s">
        <v>1436</v>
      </c>
      <c r="U2" s="15" t="s">
        <v>1437</v>
      </c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</row>
    <row r="3" spans="1:39" ht="24">
      <c r="A3" s="99"/>
      <c r="B3" s="5" t="s">
        <v>1438</v>
      </c>
      <c r="C3" s="6" t="s">
        <v>1439</v>
      </c>
      <c r="D3" s="6"/>
      <c r="E3" s="7"/>
      <c r="F3" s="8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100"/>
      <c r="T3" s="15" t="s">
        <v>1440</v>
      </c>
      <c r="U3" s="96" t="s">
        <v>1441</v>
      </c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</row>
    <row r="4" spans="1:39">
      <c r="A4" s="99"/>
      <c r="B4" s="5" t="s">
        <v>1442</v>
      </c>
      <c r="C4" s="6" t="s">
        <v>1443</v>
      </c>
      <c r="D4" s="6"/>
      <c r="E4" s="7"/>
      <c r="F4" s="8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100"/>
      <c r="T4" s="15" t="s">
        <v>1444</v>
      </c>
      <c r="U4" s="15" t="s">
        <v>1445</v>
      </c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</row>
    <row r="5" spans="1:39" ht="24">
      <c r="A5" s="99"/>
      <c r="B5" s="5" t="s">
        <v>1446</v>
      </c>
      <c r="C5" s="6" t="s">
        <v>1447</v>
      </c>
      <c r="D5" s="6"/>
      <c r="E5" s="7"/>
      <c r="F5" s="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100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</row>
    <row r="6" spans="1:39" ht="36">
      <c r="A6" s="99"/>
      <c r="B6" s="5" t="s">
        <v>1448</v>
      </c>
      <c r="C6" s="6" t="s">
        <v>1449</v>
      </c>
      <c r="D6" s="6"/>
      <c r="E6" s="7"/>
      <c r="F6" s="8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00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</row>
    <row r="7" spans="1:39">
      <c r="A7" s="99"/>
      <c r="B7" s="5" t="s">
        <v>1450</v>
      </c>
      <c r="C7" s="6" t="s">
        <v>1451</v>
      </c>
      <c r="D7" s="6" t="s">
        <v>1452</v>
      </c>
      <c r="E7" s="7"/>
      <c r="F7" s="8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100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</row>
    <row r="8" spans="1:39">
      <c r="A8" s="99"/>
      <c r="B8" s="5" t="s">
        <v>1453</v>
      </c>
      <c r="C8" s="6" t="s">
        <v>1454</v>
      </c>
      <c r="D8" s="6" t="s">
        <v>1455</v>
      </c>
      <c r="E8" s="7"/>
      <c r="F8" s="8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100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</row>
    <row r="9" spans="1:39" ht="24">
      <c r="A9" s="99"/>
      <c r="B9" s="5" t="s">
        <v>1456</v>
      </c>
      <c r="C9" s="6" t="s">
        <v>1457</v>
      </c>
      <c r="D9" s="6" t="s">
        <v>1458</v>
      </c>
      <c r="E9" s="7"/>
      <c r="F9" s="8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100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</row>
    <row r="10" spans="1:39" ht="24">
      <c r="A10" s="99"/>
      <c r="B10" s="5" t="s">
        <v>1459</v>
      </c>
      <c r="C10" s="6" t="s">
        <v>1460</v>
      </c>
      <c r="D10" s="6" t="s">
        <v>1461</v>
      </c>
      <c r="E10" s="7"/>
      <c r="F10" s="8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100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</row>
    <row r="11" spans="1:39" ht="36">
      <c r="A11" s="99"/>
      <c r="B11" s="5" t="s">
        <v>1462</v>
      </c>
      <c r="C11" s="6" t="s">
        <v>1463</v>
      </c>
      <c r="D11" s="6"/>
      <c r="E11" s="7"/>
      <c r="F11" s="8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100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</row>
    <row r="12" spans="1:39" s="2" customFormat="1">
      <c r="A12" s="9"/>
      <c r="B12" s="9"/>
      <c r="C12" s="9"/>
      <c r="D12" s="9"/>
      <c r="E12" s="10"/>
      <c r="F12" s="11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</row>
    <row r="13" spans="1:39">
      <c r="A13" s="99" t="s">
        <v>1439</v>
      </c>
      <c r="B13" s="6" t="s">
        <v>1468</v>
      </c>
      <c r="C13" s="6" t="s">
        <v>1465</v>
      </c>
      <c r="D13" s="6"/>
      <c r="E13" s="7"/>
      <c r="F13" s="8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</row>
    <row r="14" spans="1:39" ht="36">
      <c r="A14" s="99"/>
      <c r="B14" s="6" t="s">
        <v>1470</v>
      </c>
      <c r="C14" s="6" t="s">
        <v>1471</v>
      </c>
      <c r="D14" s="6"/>
      <c r="E14" s="7"/>
      <c r="F14" s="8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ht="36">
      <c r="A15" s="99"/>
      <c r="B15" s="6" t="s">
        <v>1474</v>
      </c>
      <c r="C15" s="6" t="s">
        <v>1475</v>
      </c>
      <c r="D15" s="6"/>
      <c r="E15" s="7"/>
      <c r="F15" s="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ht="24">
      <c r="A16" s="99"/>
      <c r="B16" s="6" t="s">
        <v>1478</v>
      </c>
      <c r="C16" s="6" t="s">
        <v>1447</v>
      </c>
      <c r="D16" s="6"/>
      <c r="E16" s="7"/>
      <c r="F16" s="8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ht="24">
      <c r="A17" s="99"/>
      <c r="B17" s="6" t="s">
        <v>1479</v>
      </c>
      <c r="C17" s="6" t="s">
        <v>1480</v>
      </c>
      <c r="D17" s="6"/>
      <c r="E17" s="7"/>
      <c r="F17" s="8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>
      <c r="A18" s="99"/>
      <c r="B18" s="6" t="s">
        <v>1481</v>
      </c>
      <c r="C18" s="6" t="s">
        <v>1435</v>
      </c>
      <c r="D18" s="6"/>
      <c r="E18" s="7"/>
      <c r="F18" s="8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>
      <c r="A19" s="6"/>
      <c r="B19" s="6"/>
      <c r="C19" s="6"/>
      <c r="D19" s="6"/>
      <c r="E19" s="7"/>
      <c r="F19" s="8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>
      <c r="A20" s="6"/>
      <c r="B20" s="6"/>
      <c r="C20" s="6"/>
      <c r="D20" s="6"/>
      <c r="E20" s="7"/>
      <c r="F20" s="8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>
      <c r="A21" s="6"/>
      <c r="B21" s="6"/>
      <c r="C21" s="6"/>
      <c r="D21" s="6"/>
      <c r="E21" s="7"/>
      <c r="F21" s="8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>
      <c r="A22" s="6"/>
      <c r="B22" s="6"/>
      <c r="C22" s="6"/>
      <c r="D22" s="6"/>
      <c r="E22" s="7"/>
      <c r="F22" s="8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>
      <c r="A23" s="6"/>
      <c r="B23" s="6"/>
      <c r="C23" s="6"/>
      <c r="D23" s="6"/>
      <c r="E23" s="7"/>
      <c r="F23" s="8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>
      <c r="A24" s="6"/>
      <c r="B24" s="6"/>
      <c r="C24" s="6"/>
      <c r="D24" s="6"/>
      <c r="E24" s="7"/>
      <c r="F24" s="8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>
      <c r="A25" s="6"/>
      <c r="B25" s="6"/>
      <c r="C25" s="6"/>
      <c r="D25" s="6"/>
      <c r="E25" s="7"/>
      <c r="F25" s="8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>
      <c r="A26" s="6"/>
      <c r="B26" s="6"/>
      <c r="C26" s="6"/>
      <c r="D26" s="6"/>
      <c r="E26" s="7"/>
      <c r="F26" s="8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>
      <c r="A27" s="6"/>
      <c r="B27" s="6"/>
      <c r="C27" s="6"/>
      <c r="D27" s="6"/>
      <c r="E27" s="7"/>
      <c r="F27" s="8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>
      <c r="A28" s="6"/>
      <c r="B28" s="6"/>
      <c r="C28" s="6"/>
      <c r="D28" s="6"/>
      <c r="E28" s="7"/>
      <c r="F28" s="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>
      <c r="A29" s="6"/>
      <c r="B29" s="6"/>
      <c r="C29" s="6"/>
      <c r="D29" s="6"/>
      <c r="E29" s="7"/>
      <c r="F29" s="8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>
      <c r="A30" s="6"/>
      <c r="B30" s="6"/>
      <c r="C30" s="6"/>
      <c r="D30" s="6"/>
      <c r="E30" s="7"/>
      <c r="F30" s="8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>
      <c r="A31" s="6"/>
      <c r="B31" s="6"/>
      <c r="C31" s="6"/>
      <c r="D31" s="6"/>
      <c r="E31" s="7"/>
      <c r="F31" s="8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>
      <c r="A32" s="6"/>
      <c r="B32" s="6"/>
      <c r="C32" s="6"/>
      <c r="D32" s="6"/>
      <c r="E32" s="7"/>
      <c r="F32" s="8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>
      <c r="A33" s="6"/>
      <c r="B33" s="6"/>
      <c r="C33" s="6"/>
      <c r="D33" s="6"/>
      <c r="E33" s="7"/>
      <c r="F33" s="8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>
      <c r="A34" s="6"/>
      <c r="B34" s="6"/>
      <c r="C34" s="6"/>
      <c r="D34" s="6"/>
      <c r="E34" s="7"/>
      <c r="F34" s="8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>
      <c r="A35" s="6"/>
      <c r="B35" s="6"/>
      <c r="C35" s="6"/>
      <c r="D35" s="6"/>
      <c r="E35" s="7"/>
      <c r="F35" s="8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>
      <c r="A36" s="6"/>
      <c r="B36" s="6"/>
      <c r="C36" s="6"/>
      <c r="D36" s="6"/>
      <c r="E36" s="7"/>
      <c r="F36" s="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>
      <c r="A37" s="6"/>
      <c r="B37" s="6"/>
      <c r="C37" s="6"/>
      <c r="D37" s="6"/>
      <c r="E37" s="7"/>
      <c r="F37" s="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>
      <c r="A38" s="6"/>
      <c r="B38" s="6"/>
      <c r="C38" s="6"/>
      <c r="D38" s="6"/>
      <c r="E38" s="7"/>
      <c r="F38" s="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>
      <c r="A39" s="6"/>
      <c r="B39" s="6"/>
      <c r="C39" s="6"/>
      <c r="D39" s="6"/>
      <c r="E39" s="7"/>
      <c r="F39" s="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>
      <c r="A40" s="6"/>
      <c r="B40" s="6"/>
      <c r="C40" s="6"/>
      <c r="D40" s="6"/>
      <c r="E40" s="7"/>
      <c r="F40" s="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>
      <c r="A41" s="6"/>
      <c r="B41" s="6"/>
      <c r="C41" s="6"/>
      <c r="D41" s="6"/>
      <c r="E41" s="7"/>
      <c r="F41" s="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>
      <c r="A42" s="6"/>
      <c r="B42" s="6"/>
      <c r="C42" s="6"/>
      <c r="D42" s="6"/>
      <c r="E42" s="7"/>
      <c r="F42" s="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>
      <c r="A43" s="6"/>
      <c r="B43" s="6"/>
      <c r="C43" s="6"/>
      <c r="D43" s="6"/>
      <c r="E43" s="7"/>
      <c r="F43" s="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>
      <c r="A44" s="6"/>
      <c r="B44" s="6"/>
      <c r="C44" s="6"/>
      <c r="D44" s="6"/>
      <c r="E44" s="7"/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>
      <c r="A45" s="6"/>
      <c r="B45" s="6"/>
      <c r="C45" s="6"/>
      <c r="D45" s="6"/>
      <c r="E45" s="7"/>
      <c r="F45" s="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>
      <c r="A46" s="6"/>
      <c r="B46" s="6"/>
      <c r="C46" s="6"/>
      <c r="D46" s="6"/>
      <c r="E46" s="7"/>
      <c r="F46" s="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>
      <c r="A47" s="6"/>
      <c r="B47" s="6"/>
      <c r="C47" s="6"/>
      <c r="D47" s="6"/>
      <c r="E47" s="7"/>
      <c r="F47" s="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>
      <c r="A48" s="6"/>
      <c r="B48" s="6"/>
      <c r="C48" s="6"/>
      <c r="D48" s="6"/>
      <c r="E48" s="7"/>
      <c r="F48" s="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>
      <c r="A49" s="6"/>
      <c r="B49" s="6"/>
      <c r="C49" s="6"/>
      <c r="D49" s="6"/>
      <c r="E49" s="7"/>
      <c r="F49" s="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  <row r="50" spans="1:39">
      <c r="A50" s="6"/>
      <c r="B50" s="6"/>
      <c r="C50" s="6"/>
      <c r="D50" s="6"/>
      <c r="E50" s="7"/>
      <c r="F50" s="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</row>
    <row r="51" spans="1:39">
      <c r="A51" s="6"/>
      <c r="B51" s="6"/>
      <c r="C51" s="6"/>
      <c r="D51" s="6"/>
      <c r="E51" s="7"/>
      <c r="F51" s="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</row>
    <row r="52" spans="1:39">
      <c r="A52" s="6"/>
      <c r="B52" s="6"/>
      <c r="C52" s="6"/>
      <c r="D52" s="6"/>
      <c r="E52" s="7"/>
      <c r="F52" s="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</row>
    <row r="53" spans="1:39">
      <c r="A53" s="6"/>
      <c r="B53" s="6"/>
      <c r="C53" s="6"/>
      <c r="D53" s="6"/>
      <c r="E53" s="7"/>
      <c r="F53" s="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</row>
    <row r="54" spans="1:39">
      <c r="A54" s="6"/>
      <c r="B54" s="6"/>
      <c r="C54" s="6"/>
      <c r="D54" s="6"/>
      <c r="E54" s="7"/>
      <c r="F54" s="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</row>
    <row r="55" spans="1:39">
      <c r="A55" s="6"/>
      <c r="B55" s="6"/>
      <c r="C55" s="6"/>
      <c r="D55" s="6"/>
      <c r="E55" s="7"/>
      <c r="F55" s="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</row>
    <row r="56" spans="1:39">
      <c r="A56" s="6"/>
      <c r="B56" s="6"/>
      <c r="C56" s="6"/>
      <c r="D56" s="6"/>
      <c r="E56" s="7"/>
      <c r="F56" s="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</row>
    <row r="57" spans="1:39">
      <c r="A57" s="6"/>
      <c r="B57" s="6"/>
      <c r="C57" s="6"/>
      <c r="D57" s="6"/>
      <c r="E57" s="7"/>
      <c r="F57" s="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</row>
    <row r="58" spans="1:39">
      <c r="A58" s="6"/>
      <c r="B58" s="6"/>
      <c r="C58" s="6"/>
      <c r="D58" s="6"/>
      <c r="E58" s="7"/>
      <c r="F58" s="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</row>
    <row r="59" spans="1:39">
      <c r="A59" s="6"/>
      <c r="B59" s="6"/>
      <c r="C59" s="6"/>
      <c r="D59" s="6"/>
      <c r="E59" s="7"/>
      <c r="F59" s="8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</row>
    <row r="60" spans="1:39">
      <c r="A60" s="6"/>
      <c r="B60" s="6"/>
      <c r="C60" s="6"/>
      <c r="D60" s="6"/>
      <c r="E60" s="7"/>
      <c r="F60" s="8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</row>
    <row r="61" spans="1:39">
      <c r="A61" s="6"/>
      <c r="B61" s="6"/>
      <c r="C61" s="6"/>
      <c r="D61" s="6"/>
      <c r="E61" s="7"/>
      <c r="F61" s="8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</row>
    <row r="62" spans="1:39">
      <c r="A62" s="6"/>
      <c r="B62" s="6"/>
      <c r="C62" s="6"/>
      <c r="D62" s="6"/>
      <c r="E62" s="7"/>
      <c r="F62" s="8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</row>
    <row r="63" spans="1:39">
      <c r="A63" s="6"/>
      <c r="B63" s="6"/>
      <c r="C63" s="6"/>
      <c r="D63" s="6"/>
      <c r="E63" s="7"/>
      <c r="F63" s="8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</row>
    <row r="64" spans="1:39">
      <c r="A64" s="6"/>
      <c r="B64" s="6"/>
      <c r="C64" s="6"/>
      <c r="D64" s="6"/>
      <c r="E64" s="7"/>
      <c r="F64" s="8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</row>
    <row r="65" spans="1:39">
      <c r="A65" s="6"/>
      <c r="B65" s="6"/>
      <c r="C65" s="6"/>
      <c r="D65" s="6"/>
      <c r="E65" s="7"/>
      <c r="F65" s="8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</row>
    <row r="66" spans="1:39">
      <c r="A66" s="6"/>
      <c r="B66" s="6"/>
      <c r="C66" s="6"/>
      <c r="D66" s="6"/>
      <c r="E66" s="7"/>
      <c r="F66" s="8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</row>
    <row r="67" spans="1:39">
      <c r="A67" s="6"/>
      <c r="B67" s="6"/>
      <c r="C67" s="6"/>
      <c r="D67" s="6"/>
      <c r="E67" s="7"/>
      <c r="F67" s="8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</row>
    <row r="68" spans="1:39">
      <c r="A68" s="6"/>
      <c r="B68" s="6"/>
      <c r="C68" s="6"/>
      <c r="D68" s="6"/>
      <c r="E68" s="7"/>
      <c r="F68" s="8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</row>
    <row r="69" spans="1:39">
      <c r="A69" s="6"/>
      <c r="B69" s="6"/>
      <c r="C69" s="6"/>
      <c r="D69" s="6"/>
      <c r="E69" s="7"/>
      <c r="F69" s="8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</row>
    <row r="70" spans="1:39">
      <c r="A70" s="6"/>
      <c r="B70" s="6"/>
      <c r="C70" s="6"/>
      <c r="D70" s="6"/>
      <c r="E70" s="7"/>
      <c r="F70" s="8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</row>
    <row r="71" spans="1:39">
      <c r="A71" s="6"/>
      <c r="B71" s="6"/>
      <c r="C71" s="6"/>
      <c r="D71" s="6"/>
      <c r="E71" s="7"/>
      <c r="F71" s="8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</row>
    <row r="72" spans="1:39">
      <c r="A72" s="6"/>
      <c r="B72" s="6"/>
      <c r="C72" s="6"/>
      <c r="D72" s="6"/>
      <c r="E72" s="7"/>
      <c r="F72" s="8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</row>
    <row r="73" spans="1:39">
      <c r="A73" s="6"/>
      <c r="B73" s="6"/>
      <c r="C73" s="6"/>
      <c r="D73" s="6"/>
      <c r="E73" s="7"/>
      <c r="F73" s="8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</row>
    <row r="74" spans="1:39">
      <c r="A74" s="6"/>
      <c r="B74" s="6"/>
      <c r="C74" s="6"/>
      <c r="D74" s="6"/>
      <c r="E74" s="7"/>
      <c r="F74" s="8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</row>
    <row r="75" spans="1:39">
      <c r="A75" s="6"/>
      <c r="B75" s="6"/>
      <c r="C75" s="6"/>
      <c r="D75" s="6"/>
      <c r="E75" s="7"/>
      <c r="F75" s="8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</row>
    <row r="76" spans="1:39">
      <c r="A76" s="6"/>
      <c r="B76" s="6"/>
      <c r="C76" s="6"/>
      <c r="D76" s="6"/>
      <c r="E76" s="7"/>
      <c r="F76" s="8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</row>
    <row r="77" spans="1:39">
      <c r="A77" s="6"/>
      <c r="B77" s="6"/>
      <c r="C77" s="6"/>
      <c r="D77" s="6"/>
      <c r="E77" s="7"/>
      <c r="F77" s="8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</row>
    <row r="78" spans="1:39">
      <c r="A78" s="6"/>
      <c r="B78" s="6"/>
      <c r="C78" s="6"/>
      <c r="D78" s="6"/>
      <c r="E78" s="7"/>
      <c r="F78" s="8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</row>
    <row r="79" spans="1:39">
      <c r="A79" s="6"/>
      <c r="B79" s="6"/>
      <c r="C79" s="6"/>
      <c r="D79" s="6"/>
      <c r="E79" s="7"/>
      <c r="F79" s="8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</row>
    <row r="80" spans="1:39">
      <c r="A80" s="6"/>
      <c r="B80" s="6"/>
      <c r="C80" s="6"/>
      <c r="D80" s="6"/>
      <c r="E80" s="7"/>
      <c r="F80" s="8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</row>
    <row r="81" spans="1:39">
      <c r="A81" s="6"/>
      <c r="B81" s="6"/>
      <c r="C81" s="6"/>
      <c r="D81" s="6"/>
      <c r="E81" s="7"/>
      <c r="F81" s="8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</row>
    <row r="82" spans="1:39">
      <c r="A82" s="6"/>
      <c r="B82" s="6"/>
      <c r="C82" s="6"/>
      <c r="D82" s="6"/>
      <c r="E82" s="7"/>
      <c r="F82" s="8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</row>
    <row r="83" spans="1:39">
      <c r="A83" s="6"/>
      <c r="B83" s="6"/>
      <c r="C83" s="6"/>
      <c r="D83" s="6"/>
      <c r="E83" s="7"/>
      <c r="F83" s="8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</row>
    <row r="84" spans="1:39">
      <c r="A84" s="6"/>
      <c r="B84" s="6"/>
      <c r="C84" s="6"/>
      <c r="D84" s="6"/>
      <c r="E84" s="7"/>
      <c r="F84" s="8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</row>
    <row r="85" spans="1:39">
      <c r="A85" s="6"/>
      <c r="B85" s="6"/>
      <c r="C85" s="6"/>
      <c r="D85" s="6"/>
      <c r="E85" s="7"/>
      <c r="F85" s="8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</row>
  </sheetData>
  <mergeCells count="3">
    <mergeCell ref="A2:A11"/>
    <mergeCell ref="A13:A18"/>
    <mergeCell ref="S2:S11"/>
  </mergeCells>
  <phoneticPr fontId="30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系统新品录入</vt:lpstr>
      <vt:lpstr>国内商品名称对应</vt:lpstr>
      <vt:lpstr>境外贸易商品名称</vt:lpstr>
      <vt:lpstr>境外咨询</vt:lpstr>
      <vt:lpstr>供销名录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流水 有点悲伤的</cp:lastModifiedBy>
  <dcterms:created xsi:type="dcterms:W3CDTF">2021-10-12T07:43:00Z</dcterms:created>
  <dcterms:modified xsi:type="dcterms:W3CDTF">2024-12-11T09:11:43Z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6314E490F5F74E2FBA99F5E9755442B3</vt:lpwstr>
  </property>
  <property fmtid="{D5CDD505-2E9C-101B-9397-08002B2CF9AE}" pid="3" name="KSOProductBuildVer">
    <vt:lpwstr>2052-12.1.0.18608</vt:lpwstr>
  </property>
</Properties>
</file>